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15" yWindow="-45" windowWidth="15150" windowHeight="10245"/>
  </bookViews>
  <sheets>
    <sheet name="отчет" sheetId="2" r:id="rId1"/>
  </sheets>
  <definedNames>
    <definedName name="_xlnm._FilterDatabase" localSheetId="0" hidden="1">отчет!$A$43:$J$46</definedName>
  </definedNames>
  <calcPr calcId="124519"/>
</workbook>
</file>

<file path=xl/calcChain.xml><?xml version="1.0" encoding="utf-8"?>
<calcChain xmlns="http://schemas.openxmlformats.org/spreadsheetml/2006/main">
  <c r="H82" i="2"/>
  <c r="H83" l="1"/>
  <c r="H88"/>
  <c r="I108"/>
  <c r="I95"/>
  <c r="J95" s="1"/>
  <c r="I92"/>
  <c r="J92" s="1"/>
  <c r="I91"/>
  <c r="I82"/>
  <c r="I78"/>
  <c r="H51"/>
  <c r="H78"/>
  <c r="H109"/>
  <c r="H108"/>
  <c r="J91"/>
  <c r="J94"/>
  <c r="J96"/>
  <c r="J99"/>
  <c r="H96"/>
  <c r="H95"/>
  <c r="H92"/>
  <c r="H91"/>
  <c r="H87"/>
  <c r="H85"/>
  <c r="I51"/>
  <c r="I49"/>
  <c r="H49"/>
  <c r="I35"/>
  <c r="H35"/>
  <c r="J87" l="1"/>
  <c r="J72"/>
  <c r="I39"/>
  <c r="H39"/>
  <c r="J40"/>
  <c r="I36"/>
  <c r="I25"/>
  <c r="H25" l="1"/>
  <c r="H17"/>
  <c r="H20"/>
  <c r="I77"/>
  <c r="I73"/>
  <c r="I67"/>
  <c r="I48"/>
  <c r="I105"/>
  <c r="H105"/>
  <c r="I102"/>
  <c r="H102"/>
  <c r="I90"/>
  <c r="H90"/>
  <c r="I81"/>
  <c r="H81"/>
  <c r="J82"/>
  <c r="H16" l="1"/>
  <c r="I113"/>
  <c r="H67"/>
  <c r="H48"/>
  <c r="J63"/>
  <c r="I32" l="1"/>
  <c r="I29"/>
  <c r="I20"/>
  <c r="I17"/>
  <c r="I16" l="1"/>
  <c r="J58"/>
  <c r="H77"/>
  <c r="H113" s="1"/>
  <c r="H73"/>
  <c r="I45" l="1"/>
  <c r="I114" s="1"/>
  <c r="H45"/>
  <c r="H114" s="1"/>
  <c r="J45" l="1"/>
  <c r="J55" l="1"/>
  <c r="J56"/>
  <c r="J67"/>
  <c r="J109"/>
  <c r="J108"/>
  <c r="J107"/>
  <c r="J106"/>
  <c r="J105"/>
  <c r="J103"/>
  <c r="J102"/>
  <c r="J90"/>
  <c r="J81"/>
  <c r="J79"/>
  <c r="J78"/>
  <c r="J75"/>
  <c r="J74"/>
  <c r="J73"/>
  <c r="J68"/>
  <c r="J66"/>
  <c r="J57"/>
  <c r="J53"/>
  <c r="J51"/>
  <c r="J49"/>
  <c r="J43"/>
  <c r="J41"/>
  <c r="J39"/>
  <c r="J37"/>
  <c r="J36"/>
  <c r="J35"/>
  <c r="J33"/>
  <c r="J32"/>
  <c r="J31"/>
  <c r="J30"/>
  <c r="J29"/>
  <c r="J28"/>
  <c r="J26"/>
  <c r="J25"/>
  <c r="J24"/>
  <c r="J22"/>
  <c r="J21"/>
  <c r="J20"/>
  <c r="J18"/>
  <c r="J17"/>
  <c r="J16"/>
  <c r="J113" l="1"/>
  <c r="J48"/>
  <c r="J77"/>
  <c r="J69"/>
  <c r="J83" l="1"/>
  <c r="J71"/>
  <c r="J85" l="1"/>
  <c r="J86" l="1"/>
  <c r="J88" l="1"/>
</calcChain>
</file>

<file path=xl/sharedStrings.xml><?xml version="1.0" encoding="utf-8"?>
<sst xmlns="http://schemas.openxmlformats.org/spreadsheetml/2006/main" count="195" uniqueCount="139">
  <si>
    <t>% к году</t>
  </si>
  <si>
    <t>код  бюджетной  классификации</t>
  </si>
  <si>
    <t>наименование показателя</t>
  </si>
  <si>
    <t>ДОХОДЫ</t>
  </si>
  <si>
    <t xml:space="preserve">НАЛОГИ НА ПРИБЫЛЬ </t>
  </si>
  <si>
    <t xml:space="preserve">НАЛОГИ НА ИМУЩЕСТВО  </t>
  </si>
  <si>
    <t>налоги на имущество физических лиц</t>
  </si>
  <si>
    <t>земельный налог</t>
  </si>
  <si>
    <t xml:space="preserve">ГОСУДАРСТВЕННАЯ  ПОШЛИНА </t>
  </si>
  <si>
    <t>ДОХОДЫ ОТ ИСП.ИМУЩЕСТВА НАХ.В ГОС.И МУНИЦИПАЛЬНОЙ.СОБСТВ.</t>
  </si>
  <si>
    <t>ДОХОДЫ ОТ ПРОДАЖИ МАТЕР. И НЕМАРИАЛЬНЫХ АКТИВОВ</t>
  </si>
  <si>
    <t>ПРОЧИЕ  НЕНАЛОГОВЫЕ ДОХОДЫ</t>
  </si>
  <si>
    <t>прочие неналоговые поступления</t>
  </si>
  <si>
    <t>БЕЗВОЗМЕЗДНЫЕ  ПОСТУПЛЕНИЯ</t>
  </si>
  <si>
    <t>дотация бюджетам поселений на выравн.бюджетной обеспеченности</t>
  </si>
  <si>
    <t>СУБВЕНЦИИ</t>
  </si>
  <si>
    <t>субв.бюдж.посел.на осущ.полн.по перв.воинс.учету, где от.воен.ком.</t>
  </si>
  <si>
    <t>ИНЫЕ МЕЖБЮДЖЕТНЫЕ ТРАНСФЕРТЫ</t>
  </si>
  <si>
    <t>ВСЕГО  ДОХОДОВ</t>
  </si>
  <si>
    <t>РАСХОДЫ</t>
  </si>
  <si>
    <t>0100</t>
  </si>
  <si>
    <t>ОБЩЕГОСУДАРСТВЕННЫЕ ВОПРОСЫ</t>
  </si>
  <si>
    <t>211</t>
  </si>
  <si>
    <t>212</t>
  </si>
  <si>
    <t>213</t>
  </si>
  <si>
    <t>221</t>
  </si>
  <si>
    <t>222</t>
  </si>
  <si>
    <t>223</t>
  </si>
  <si>
    <t>225</t>
  </si>
  <si>
    <t>226</t>
  </si>
  <si>
    <t>262</t>
  </si>
  <si>
    <t>310</t>
  </si>
  <si>
    <t>в т.ч. заработная плата</t>
  </si>
  <si>
    <t>прочие выплаты</t>
  </si>
  <si>
    <t>начисление на оплату труда</t>
  </si>
  <si>
    <t>услуги связи</t>
  </si>
  <si>
    <t>транспортные услуги</t>
  </si>
  <si>
    <t>работы,услуги по содержан.имущества</t>
  </si>
  <si>
    <t>прочие работы, услуги</t>
  </si>
  <si>
    <t>увеличение стоимости основных средств</t>
  </si>
  <si>
    <t>0200</t>
  </si>
  <si>
    <t>НАЦИОНАЛЬНАЯ  ОБОРОНА</t>
  </si>
  <si>
    <t>0300</t>
  </si>
  <si>
    <t xml:space="preserve">НАЦИОН.БЕЗОПАС. И ПРАВООХ.ДЕЯТ.  </t>
  </si>
  <si>
    <t>0400</t>
  </si>
  <si>
    <t>НАЦИОНАЛЬНАЯ  ЭКОНОМИКА</t>
  </si>
  <si>
    <t>0500</t>
  </si>
  <si>
    <t>ЖИЛИЩНО-КОММУНАЛЬНОЕ ХОЗ-ВО</t>
  </si>
  <si>
    <t>0800</t>
  </si>
  <si>
    <t>КУЛЬТУРА, СР-ВА МАССОВ. ИНФОРМ.</t>
  </si>
  <si>
    <t>ЗДРАВООХРАНЕНИЕ И СПОРТ</t>
  </si>
  <si>
    <t>1000</t>
  </si>
  <si>
    <t>СОЦИАЛЬНАЯ  ПОЛИТИКА</t>
  </si>
  <si>
    <t>социальное пособие</t>
  </si>
  <si>
    <t>ВСЕГО  РАСХОДОВ</t>
  </si>
  <si>
    <t>профицит+, дефицит-</t>
  </si>
  <si>
    <t>исполнено с начала года</t>
  </si>
  <si>
    <t>251</t>
  </si>
  <si>
    <t>1101</t>
  </si>
  <si>
    <t>ДОТАЦИИ ОТ ДРУГИХ БЮДЖЕТОВ</t>
  </si>
  <si>
    <t>перечисления другим бюджетам бюджетных</t>
  </si>
  <si>
    <t xml:space="preserve">        отчет об исполнении бюджета</t>
  </si>
  <si>
    <t>000 106 06000 00 0000 110</t>
  </si>
  <si>
    <t>000 106 00000 00 0000 000</t>
  </si>
  <si>
    <t>000 101 02000 01 0000 110</t>
  </si>
  <si>
    <t>000 101 00000 00 0000 000</t>
  </si>
  <si>
    <t>000 100 00000 00 0000 000</t>
  </si>
  <si>
    <t>871 108 04020 01 1000 110</t>
  </si>
  <si>
    <t>000 111 00000 00 0000 000</t>
  </si>
  <si>
    <t>000 117 00000 00 0000 000</t>
  </si>
  <si>
    <t>000 200 00000 00 0000 000</t>
  </si>
  <si>
    <t>ДОХОДЫ ОТ ОКАЗАНИЯ ПЛАТНЫХ УСЛУГ</t>
  </si>
  <si>
    <t>доходы от арендной платы за земельные участки</t>
  </si>
  <si>
    <t>пр. поступления от исп. имущества,наход. в собст. поселений</t>
  </si>
  <si>
    <t>000 000 00000 000000 000</t>
  </si>
  <si>
    <t>коммунальные услуги (эл.энергия,газ)</t>
  </si>
  <si>
    <t>1301</t>
  </si>
  <si>
    <t>ОБСУЖИВАНИЕ ВНУТРЕННЕГО ДОЛГА</t>
  </si>
  <si>
    <t>871 111 09045 13 0000 120</t>
  </si>
  <si>
    <t>871 113 01995 13 0000 130</t>
  </si>
  <si>
    <t>Прочие доходы от оказания платных услуг (работ)городских поселений  получателями средств бюджетов</t>
  </si>
  <si>
    <t>871 117 05050 13 0000 180</t>
  </si>
  <si>
    <t>182 106 01030 13 0000 110</t>
  </si>
  <si>
    <t xml:space="preserve">      АДМИНИСТРАЦИЯ МУНИЦИПАЛЬНОГО ОБРАЗОВАНИЯ ГОРОД ЛИПКИ КИРЕЕВСКОГО РАЙОНА</t>
  </si>
  <si>
    <t>224</t>
  </si>
  <si>
    <t>аренда</t>
  </si>
  <si>
    <t>182 105 03010 01 0000 110</t>
  </si>
  <si>
    <t>сельскохозяйственный налог</t>
  </si>
  <si>
    <t>228</t>
  </si>
  <si>
    <t>работы,услуги для целей кап.вложений</t>
  </si>
  <si>
    <t>266</t>
  </si>
  <si>
    <t>264</t>
  </si>
  <si>
    <t>871 111 05013 13 0000 120</t>
  </si>
  <si>
    <t>871 114 06013 13 0000 430</t>
  </si>
  <si>
    <t xml:space="preserve"> 871 117 01050 13 0000 180</t>
  </si>
  <si>
    <t>невыясненные поступления</t>
  </si>
  <si>
    <t>000 202 10000 00 0000 150</t>
  </si>
  <si>
    <t>871 202 16001 13 0000 150</t>
  </si>
  <si>
    <t>000 202 03000 00 0000 150</t>
  </si>
  <si>
    <t>871 202 35118 13 0000 150</t>
  </si>
  <si>
    <t>000 202 40000 00 0000 150</t>
  </si>
  <si>
    <t>285</t>
  </si>
  <si>
    <t>коммунальные услуги</t>
  </si>
  <si>
    <t>296</t>
  </si>
  <si>
    <t>Приложение 1
к постановлению администрации муниципального образования город Липки Киреевского района 
от _______ года № ______</t>
  </si>
  <si>
    <t>Глава администрации</t>
  </si>
  <si>
    <t>Н. Л. Герасименко</t>
  </si>
  <si>
    <t xml:space="preserve">муниципального образования город Липки </t>
  </si>
  <si>
    <t>Киреевского района</t>
  </si>
  <si>
    <t>Начальник сектора экономики и финансов</t>
  </si>
  <si>
    <t>В.В. Евдокимова</t>
  </si>
  <si>
    <t>пособия по социальной помощи населению</t>
  </si>
  <si>
    <t>безвозмездные перечисления капит.хар-ра</t>
  </si>
  <si>
    <t>иные выплаты</t>
  </si>
  <si>
    <t>851 111 05013 13 0001 120</t>
  </si>
  <si>
    <t>291</t>
  </si>
  <si>
    <t>297</t>
  </si>
  <si>
    <t>основные средства</t>
  </si>
  <si>
    <t>343</t>
  </si>
  <si>
    <t>ГСМ</t>
  </si>
  <si>
    <t>346</t>
  </si>
  <si>
    <t>материальные запасы</t>
  </si>
  <si>
    <t>000</t>
  </si>
  <si>
    <t>резервный фонд</t>
  </si>
  <si>
    <t>292</t>
  </si>
  <si>
    <t>штрафы за нарушения</t>
  </si>
  <si>
    <t>293</t>
  </si>
  <si>
    <t>штрафы за нарушение законодательства</t>
  </si>
  <si>
    <t>налоги на прибыль, доходы</t>
  </si>
  <si>
    <t>871 202 30024 13 0000 150</t>
  </si>
  <si>
    <t>субв.бюдж.город.посел.на выполн. передаваемых полном.субъектов РФ</t>
  </si>
  <si>
    <t xml:space="preserve">соц.пособ. и комп. персоналу в ден.форме </t>
  </si>
  <si>
    <t>на 01.04.2022 года</t>
  </si>
  <si>
    <t>утвержденный план 2022 года</t>
  </si>
  <si>
    <t>на 01.01.2022 года - 2 938 780,94</t>
  </si>
  <si>
    <t>000 219 00000 13 0000 150</t>
  </si>
  <si>
    <t>ВОЗВРАТ ОСТАТКОВ СУБСИДИЙ, СУБВЕНЦИЙ И ИНЫХ МЕЖБЮДЖЕТНЫХ ТРАНСФЕРТОВ, ИМЕЮЩИХ ЦЕЛЕВОЕ НАЗНАЧЕНИЕ, ПРОШЛЫХ ЛЕТ</t>
  </si>
  <si>
    <t>853</t>
  </si>
  <si>
    <t>уплата иных платежей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</si>
</sst>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%"/>
    <numFmt numFmtId="166" formatCode="#,##0.00000"/>
    <numFmt numFmtId="167" formatCode="#,##0.00\ _₽"/>
  </numFmts>
  <fonts count="8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9"/>
      <color theme="3"/>
      <name val="Arial"/>
      <family val="2"/>
      <charset val="204"/>
    </font>
    <font>
      <sz val="9"/>
      <color rgb="FFFF0000"/>
      <name val="Arial"/>
      <family val="2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166" fontId="1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167" fontId="6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7" fontId="7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vertical="center"/>
    </xf>
    <xf numFmtId="167" fontId="4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right" vertical="center"/>
    </xf>
    <xf numFmtId="49" fontId="4" fillId="0" borderId="3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0"/>
  <sheetViews>
    <sheetView tabSelected="1" view="pageBreakPreview" topLeftCell="A74" workbookViewId="0">
      <selection activeCell="H83" sqref="H83"/>
    </sheetView>
  </sheetViews>
  <sheetFormatPr defaultRowHeight="12.75"/>
  <cols>
    <col min="3" max="3" width="7.28515625" customWidth="1"/>
    <col min="5" max="5" width="10.85546875" customWidth="1"/>
    <col min="7" max="7" width="9.42578125" customWidth="1"/>
    <col min="8" max="8" width="17" style="3" customWidth="1"/>
    <col min="9" max="9" width="15.42578125" style="2" customWidth="1"/>
    <col min="10" max="10" width="11.5703125" style="2" customWidth="1"/>
  </cols>
  <sheetData>
    <row r="1" spans="1:10">
      <c r="A1" s="4"/>
      <c r="B1" s="4"/>
      <c r="C1" s="4"/>
      <c r="D1" s="4"/>
      <c r="E1" s="4"/>
      <c r="F1" s="4"/>
      <c r="G1" s="4"/>
      <c r="H1" s="5"/>
      <c r="I1" s="6"/>
      <c r="J1" s="6"/>
    </row>
    <row r="2" spans="1:10">
      <c r="A2" s="4"/>
      <c r="B2" s="4"/>
      <c r="C2" s="4"/>
      <c r="D2" s="4"/>
      <c r="E2" s="4"/>
      <c r="F2" s="4"/>
      <c r="G2" s="4"/>
      <c r="H2" s="99" t="s">
        <v>104</v>
      </c>
      <c r="I2" s="100"/>
      <c r="J2" s="100"/>
    </row>
    <row r="3" spans="1:10">
      <c r="A3" s="4"/>
      <c r="B3" s="4"/>
      <c r="C3" s="4"/>
      <c r="D3" s="4"/>
      <c r="E3" s="4"/>
      <c r="F3" s="4"/>
      <c r="G3" s="4"/>
      <c r="H3" s="100"/>
      <c r="I3" s="100"/>
      <c r="J3" s="100"/>
    </row>
    <row r="4" spans="1:10">
      <c r="A4" s="4"/>
      <c r="B4" s="4"/>
      <c r="C4" s="4"/>
      <c r="D4" s="4"/>
      <c r="E4" s="4"/>
      <c r="F4" s="4"/>
      <c r="G4" s="4"/>
      <c r="H4" s="100"/>
      <c r="I4" s="100"/>
      <c r="J4" s="100"/>
    </row>
    <row r="5" spans="1:10">
      <c r="A5" s="4"/>
      <c r="B5" s="4"/>
      <c r="C5" s="4"/>
      <c r="D5" s="4"/>
      <c r="E5" s="4"/>
      <c r="F5" s="4"/>
      <c r="G5" s="4"/>
      <c r="H5" s="100"/>
      <c r="I5" s="100"/>
      <c r="J5" s="100"/>
    </row>
    <row r="6" spans="1:10">
      <c r="A6" s="4"/>
      <c r="B6" s="4"/>
      <c r="C6" s="4"/>
      <c r="D6" s="4"/>
      <c r="E6" s="4"/>
      <c r="F6" s="4"/>
      <c r="G6" s="4"/>
      <c r="H6" s="100"/>
      <c r="I6" s="100"/>
      <c r="J6" s="100"/>
    </row>
    <row r="7" spans="1:10" ht="12.75" customHeight="1">
      <c r="A7" s="101" t="s">
        <v>61</v>
      </c>
      <c r="B7" s="101"/>
      <c r="C7" s="101"/>
      <c r="D7" s="101"/>
      <c r="E7" s="101"/>
      <c r="F7" s="101"/>
      <c r="G7" s="101"/>
      <c r="H7" s="101"/>
      <c r="I7" s="101"/>
      <c r="J7" s="7"/>
    </row>
    <row r="8" spans="1:10" ht="9" customHeight="1">
      <c r="A8" s="101"/>
      <c r="B8" s="101"/>
      <c r="C8" s="101"/>
      <c r="D8" s="101"/>
      <c r="E8" s="101"/>
      <c r="F8" s="101"/>
      <c r="G8" s="101"/>
      <c r="H8" s="101"/>
      <c r="I8" s="101"/>
      <c r="J8" s="7"/>
    </row>
    <row r="9" spans="1:10" hidden="1">
      <c r="A9" s="8"/>
      <c r="B9" s="8"/>
      <c r="C9" s="8"/>
      <c r="D9" s="8"/>
      <c r="E9" s="8"/>
      <c r="F9" s="8"/>
      <c r="G9" s="8"/>
      <c r="H9" s="9"/>
      <c r="I9" s="7"/>
      <c r="J9" s="7"/>
    </row>
    <row r="10" spans="1:10">
      <c r="A10" s="8"/>
      <c r="B10" s="8"/>
      <c r="C10" s="8"/>
      <c r="D10" s="8"/>
      <c r="E10" s="8"/>
      <c r="F10" s="8"/>
      <c r="G10" s="8"/>
      <c r="H10" s="9"/>
      <c r="I10" s="7"/>
      <c r="J10" s="7"/>
    </row>
    <row r="11" spans="1:10">
      <c r="A11" s="101" t="s">
        <v>83</v>
      </c>
      <c r="B11" s="101"/>
      <c r="C11" s="101"/>
      <c r="D11" s="101"/>
      <c r="E11" s="101"/>
      <c r="F11" s="101"/>
      <c r="G11" s="101"/>
      <c r="H11" s="101"/>
      <c r="I11" s="101"/>
      <c r="J11" s="7"/>
    </row>
    <row r="12" spans="1:10">
      <c r="A12" s="8"/>
      <c r="B12" s="8"/>
      <c r="C12" s="8"/>
      <c r="D12" s="8"/>
      <c r="E12" s="8"/>
      <c r="F12" s="8"/>
      <c r="G12" s="8"/>
      <c r="H12" s="9"/>
      <c r="I12" s="7"/>
      <c r="J12" s="7"/>
    </row>
    <row r="13" spans="1:10">
      <c r="A13" s="8"/>
      <c r="B13" s="8"/>
      <c r="C13" s="8"/>
      <c r="D13" s="103" t="s">
        <v>132</v>
      </c>
      <c r="E13" s="103"/>
      <c r="F13" s="103"/>
      <c r="G13" s="8"/>
      <c r="H13" s="9"/>
      <c r="I13" s="7"/>
      <c r="J13" s="7"/>
    </row>
    <row r="14" spans="1:10" ht="26.25" customHeight="1">
      <c r="A14" s="8"/>
      <c r="B14" s="8" t="s">
        <v>134</v>
      </c>
      <c r="C14" s="8"/>
      <c r="D14" s="8"/>
      <c r="E14" s="8"/>
      <c r="F14" s="8"/>
      <c r="G14" s="8"/>
      <c r="H14" s="9"/>
      <c r="I14" s="7"/>
      <c r="J14" s="7"/>
    </row>
    <row r="15" spans="1:10" ht="34.5" customHeight="1">
      <c r="A15" s="89" t="s">
        <v>1</v>
      </c>
      <c r="B15" s="89"/>
      <c r="C15" s="89"/>
      <c r="D15" s="102" t="s">
        <v>2</v>
      </c>
      <c r="E15" s="102"/>
      <c r="F15" s="102"/>
      <c r="G15" s="102"/>
      <c r="H15" s="19" t="s">
        <v>133</v>
      </c>
      <c r="I15" s="20" t="s">
        <v>56</v>
      </c>
      <c r="J15" s="20" t="s">
        <v>0</v>
      </c>
    </row>
    <row r="16" spans="1:10" ht="27.75" customHeight="1">
      <c r="A16" s="49" t="s">
        <v>66</v>
      </c>
      <c r="B16" s="49"/>
      <c r="C16" s="49"/>
      <c r="D16" s="91" t="s">
        <v>3</v>
      </c>
      <c r="E16" s="91"/>
      <c r="F16" s="91"/>
      <c r="G16" s="91"/>
      <c r="H16" s="29">
        <f>H17+H20+H24+H25+H29+H31+H32</f>
        <v>8260647</v>
      </c>
      <c r="I16" s="29">
        <f>I17+I20+I24+I25+I29+I31+I32</f>
        <v>1271173.04</v>
      </c>
      <c r="J16" s="37">
        <f>I16/H16</f>
        <v>0.15388298761586108</v>
      </c>
    </row>
    <row r="17" spans="1:10" ht="21" customHeight="1">
      <c r="A17" s="49" t="s">
        <v>65</v>
      </c>
      <c r="B17" s="49"/>
      <c r="C17" s="49"/>
      <c r="D17" s="88" t="s">
        <v>4</v>
      </c>
      <c r="E17" s="88"/>
      <c r="F17" s="88"/>
      <c r="G17" s="88"/>
      <c r="H17" s="29">
        <f>H18+H19</f>
        <v>2702557</v>
      </c>
      <c r="I17" s="29">
        <f>I18+I19</f>
        <v>571168.75</v>
      </c>
      <c r="J17" s="37">
        <f t="shared" ref="J17:J75" si="0">I17/H17</f>
        <v>0.21134383104593168</v>
      </c>
    </row>
    <row r="18" spans="1:10">
      <c r="A18" s="49" t="s">
        <v>64</v>
      </c>
      <c r="B18" s="49"/>
      <c r="C18" s="49"/>
      <c r="D18" s="54" t="s">
        <v>128</v>
      </c>
      <c r="E18" s="55"/>
      <c r="F18" s="55"/>
      <c r="G18" s="56"/>
      <c r="H18" s="28">
        <v>2702557</v>
      </c>
      <c r="I18" s="28">
        <v>571168.75</v>
      </c>
      <c r="J18" s="37">
        <f t="shared" si="0"/>
        <v>0.21134383104593168</v>
      </c>
    </row>
    <row r="19" spans="1:10">
      <c r="A19" s="49" t="s">
        <v>86</v>
      </c>
      <c r="B19" s="49"/>
      <c r="C19" s="49"/>
      <c r="D19" s="53" t="s">
        <v>87</v>
      </c>
      <c r="E19" s="63"/>
      <c r="F19" s="63"/>
      <c r="G19" s="63"/>
      <c r="H19" s="28">
        <v>0</v>
      </c>
      <c r="I19" s="28">
        <v>0</v>
      </c>
      <c r="J19" s="37">
        <v>0</v>
      </c>
    </row>
    <row r="20" spans="1:10" ht="17.25" customHeight="1">
      <c r="A20" s="49" t="s">
        <v>63</v>
      </c>
      <c r="B20" s="49"/>
      <c r="C20" s="49"/>
      <c r="D20" s="88" t="s">
        <v>5</v>
      </c>
      <c r="E20" s="88"/>
      <c r="F20" s="88"/>
      <c r="G20" s="88"/>
      <c r="H20" s="29">
        <f>H21+H22</f>
        <v>2842590</v>
      </c>
      <c r="I20" s="29">
        <f>I21+I22</f>
        <v>167725.85</v>
      </c>
      <c r="J20" s="37">
        <f t="shared" si="0"/>
        <v>5.9004587365747437E-2</v>
      </c>
    </row>
    <row r="21" spans="1:10">
      <c r="A21" s="49" t="s">
        <v>82</v>
      </c>
      <c r="B21" s="49"/>
      <c r="C21" s="49"/>
      <c r="D21" s="82" t="s">
        <v>6</v>
      </c>
      <c r="E21" s="82"/>
      <c r="F21" s="82"/>
      <c r="G21" s="82"/>
      <c r="H21" s="28">
        <v>979690</v>
      </c>
      <c r="I21" s="28">
        <v>68078.100000000006</v>
      </c>
      <c r="J21" s="37">
        <f t="shared" si="0"/>
        <v>6.948943033000235E-2</v>
      </c>
    </row>
    <row r="22" spans="1:10">
      <c r="A22" s="49" t="s">
        <v>62</v>
      </c>
      <c r="B22" s="49"/>
      <c r="C22" s="49"/>
      <c r="D22" s="49" t="s">
        <v>7</v>
      </c>
      <c r="E22" s="49"/>
      <c r="F22" s="49"/>
      <c r="G22" s="49"/>
      <c r="H22" s="28">
        <v>1862900</v>
      </c>
      <c r="I22" s="28">
        <v>99647.75</v>
      </c>
      <c r="J22" s="37">
        <f t="shared" si="0"/>
        <v>5.34906597240861E-2</v>
      </c>
    </row>
    <row r="23" spans="1:10">
      <c r="A23" s="66"/>
      <c r="B23" s="67"/>
      <c r="C23" s="67"/>
      <c r="D23" s="68"/>
      <c r="E23" s="68"/>
      <c r="F23" s="68"/>
      <c r="G23" s="68"/>
      <c r="H23" s="68"/>
      <c r="I23" s="68"/>
      <c r="J23" s="69"/>
    </row>
    <row r="24" spans="1:10" ht="21" customHeight="1">
      <c r="A24" s="49" t="s">
        <v>67</v>
      </c>
      <c r="B24" s="49"/>
      <c r="C24" s="49"/>
      <c r="D24" s="88" t="s">
        <v>8</v>
      </c>
      <c r="E24" s="88"/>
      <c r="F24" s="88"/>
      <c r="G24" s="88"/>
      <c r="H24" s="29">
        <v>15000</v>
      </c>
      <c r="I24" s="29">
        <v>5940</v>
      </c>
      <c r="J24" s="37">
        <f t="shared" si="0"/>
        <v>0.39600000000000002</v>
      </c>
    </row>
    <row r="25" spans="1:10" ht="26.25" customHeight="1">
      <c r="A25" s="49" t="s">
        <v>68</v>
      </c>
      <c r="B25" s="49"/>
      <c r="C25" s="49"/>
      <c r="D25" s="90" t="s">
        <v>9</v>
      </c>
      <c r="E25" s="90"/>
      <c r="F25" s="90"/>
      <c r="G25" s="90"/>
      <c r="H25" s="29">
        <f>H26+H27+H28</f>
        <v>1530000</v>
      </c>
      <c r="I25" s="29">
        <f>I26+I28+I27</f>
        <v>340709.58999999997</v>
      </c>
      <c r="J25" s="37">
        <f t="shared" si="0"/>
        <v>0.22268600653594769</v>
      </c>
    </row>
    <row r="26" spans="1:10" ht="26.25" customHeight="1">
      <c r="A26" s="49" t="s">
        <v>92</v>
      </c>
      <c r="B26" s="53"/>
      <c r="C26" s="53"/>
      <c r="D26" s="81" t="s">
        <v>72</v>
      </c>
      <c r="E26" s="82"/>
      <c r="F26" s="82"/>
      <c r="G26" s="82"/>
      <c r="H26" s="28">
        <v>420000</v>
      </c>
      <c r="I26" s="28">
        <v>85365.31</v>
      </c>
      <c r="J26" s="37">
        <f t="shared" si="0"/>
        <v>0.20325073809523808</v>
      </c>
    </row>
    <row r="27" spans="1:10" ht="26.25" customHeight="1">
      <c r="A27" s="66" t="s">
        <v>114</v>
      </c>
      <c r="B27" s="68"/>
      <c r="C27" s="69"/>
      <c r="D27" s="81" t="s">
        <v>72</v>
      </c>
      <c r="E27" s="82"/>
      <c r="F27" s="82"/>
      <c r="G27" s="82"/>
      <c r="H27" s="28">
        <v>0</v>
      </c>
      <c r="I27" s="28">
        <v>20000</v>
      </c>
      <c r="J27" s="37">
        <v>0</v>
      </c>
    </row>
    <row r="28" spans="1:10" ht="26.25" customHeight="1">
      <c r="A28" s="49" t="s">
        <v>78</v>
      </c>
      <c r="B28" s="53"/>
      <c r="C28" s="53"/>
      <c r="D28" s="81" t="s">
        <v>73</v>
      </c>
      <c r="E28" s="82"/>
      <c r="F28" s="82"/>
      <c r="G28" s="82"/>
      <c r="H28" s="28">
        <v>1110000</v>
      </c>
      <c r="I28" s="28">
        <v>235344.28</v>
      </c>
      <c r="J28" s="37">
        <f t="shared" si="0"/>
        <v>0.21202187387387386</v>
      </c>
    </row>
    <row r="29" spans="1:10" ht="26.25" customHeight="1">
      <c r="A29" s="49" t="s">
        <v>79</v>
      </c>
      <c r="B29" s="53"/>
      <c r="C29" s="53"/>
      <c r="D29" s="90" t="s">
        <v>71</v>
      </c>
      <c r="E29" s="82"/>
      <c r="F29" s="82"/>
      <c r="G29" s="82"/>
      <c r="H29" s="29">
        <v>710000</v>
      </c>
      <c r="I29" s="29">
        <f>I30</f>
        <v>167675</v>
      </c>
      <c r="J29" s="37">
        <f t="shared" si="0"/>
        <v>0.23616197183098592</v>
      </c>
    </row>
    <row r="30" spans="1:10" ht="43.5" customHeight="1">
      <c r="A30" s="49" t="s">
        <v>79</v>
      </c>
      <c r="B30" s="53"/>
      <c r="C30" s="53"/>
      <c r="D30" s="81" t="s">
        <v>80</v>
      </c>
      <c r="E30" s="82"/>
      <c r="F30" s="82"/>
      <c r="G30" s="82"/>
      <c r="H30" s="28">
        <v>710000</v>
      </c>
      <c r="I30" s="28">
        <v>167675</v>
      </c>
      <c r="J30" s="37">
        <f t="shared" si="0"/>
        <v>0.23616197183098592</v>
      </c>
    </row>
    <row r="31" spans="1:10" ht="30.2" customHeight="1">
      <c r="A31" s="49" t="s">
        <v>93</v>
      </c>
      <c r="B31" s="49"/>
      <c r="C31" s="49"/>
      <c r="D31" s="90" t="s">
        <v>10</v>
      </c>
      <c r="E31" s="82"/>
      <c r="F31" s="82"/>
      <c r="G31" s="82"/>
      <c r="H31" s="29">
        <v>50000</v>
      </c>
      <c r="I31" s="29">
        <v>9507.85</v>
      </c>
      <c r="J31" s="37">
        <f t="shared" si="0"/>
        <v>0.19015700000000002</v>
      </c>
    </row>
    <row r="32" spans="1:10">
      <c r="A32" s="49" t="s">
        <v>69</v>
      </c>
      <c r="B32" s="49"/>
      <c r="C32" s="49"/>
      <c r="D32" s="88" t="s">
        <v>11</v>
      </c>
      <c r="E32" s="63"/>
      <c r="F32" s="63"/>
      <c r="G32" s="63"/>
      <c r="H32" s="29">
        <v>410500</v>
      </c>
      <c r="I32" s="29">
        <f>I33+I34</f>
        <v>8446</v>
      </c>
      <c r="J32" s="37">
        <f t="shared" si="0"/>
        <v>2.0574908647990255E-2</v>
      </c>
    </row>
    <row r="33" spans="1:10">
      <c r="A33" s="49" t="s">
        <v>81</v>
      </c>
      <c r="B33" s="49"/>
      <c r="C33" s="49"/>
      <c r="D33" s="49" t="s">
        <v>12</v>
      </c>
      <c r="E33" s="63"/>
      <c r="F33" s="63"/>
      <c r="G33" s="63"/>
      <c r="H33" s="28">
        <v>410500</v>
      </c>
      <c r="I33" s="28">
        <v>2266</v>
      </c>
      <c r="J33" s="37">
        <f t="shared" si="0"/>
        <v>5.5200974421437269E-3</v>
      </c>
    </row>
    <row r="34" spans="1:10">
      <c r="A34" s="49" t="s">
        <v>94</v>
      </c>
      <c r="B34" s="49"/>
      <c r="C34" s="49"/>
      <c r="D34" s="49" t="s">
        <v>95</v>
      </c>
      <c r="E34" s="49"/>
      <c r="F34" s="49"/>
      <c r="G34" s="49"/>
      <c r="H34" s="28">
        <v>0</v>
      </c>
      <c r="I34" s="28">
        <v>6180</v>
      </c>
      <c r="J34" s="37">
        <v>0</v>
      </c>
    </row>
    <row r="35" spans="1:10" ht="22.7" customHeight="1">
      <c r="A35" s="49" t="s">
        <v>70</v>
      </c>
      <c r="B35" s="49"/>
      <c r="C35" s="49"/>
      <c r="D35" s="91" t="s">
        <v>13</v>
      </c>
      <c r="E35" s="63"/>
      <c r="F35" s="63"/>
      <c r="G35" s="63"/>
      <c r="H35" s="29">
        <f>H36+H39+H43+H44</f>
        <v>131023772.84</v>
      </c>
      <c r="I35" s="40">
        <f>I36+I39+I43+I44</f>
        <v>1641355.6999999997</v>
      </c>
      <c r="J35" s="37">
        <f t="shared" si="0"/>
        <v>1.2527159494974589E-2</v>
      </c>
    </row>
    <row r="36" spans="1:10" ht="22.7" customHeight="1">
      <c r="A36" s="49" t="s">
        <v>96</v>
      </c>
      <c r="B36" s="49"/>
      <c r="C36" s="49"/>
      <c r="D36" s="91" t="s">
        <v>59</v>
      </c>
      <c r="E36" s="63"/>
      <c r="F36" s="63"/>
      <c r="G36" s="63"/>
      <c r="H36" s="29">
        <v>6982300</v>
      </c>
      <c r="I36" s="29">
        <f>I37</f>
        <v>1745500</v>
      </c>
      <c r="J36" s="37">
        <f t="shared" si="0"/>
        <v>0.24998925855377169</v>
      </c>
    </row>
    <row r="37" spans="1:10" ht="12.75" customHeight="1">
      <c r="A37" s="49" t="s">
        <v>97</v>
      </c>
      <c r="B37" s="49"/>
      <c r="C37" s="49"/>
      <c r="D37" s="82" t="s">
        <v>14</v>
      </c>
      <c r="E37" s="82"/>
      <c r="F37" s="82"/>
      <c r="G37" s="82"/>
      <c r="H37" s="94">
        <v>6982300</v>
      </c>
      <c r="I37" s="94">
        <v>1745500</v>
      </c>
      <c r="J37" s="92">
        <f t="shared" si="0"/>
        <v>0.24998925855377169</v>
      </c>
    </row>
    <row r="38" spans="1:10">
      <c r="A38" s="53"/>
      <c r="B38" s="53"/>
      <c r="C38" s="53"/>
      <c r="D38" s="82"/>
      <c r="E38" s="82"/>
      <c r="F38" s="82"/>
      <c r="G38" s="82"/>
      <c r="H38" s="94"/>
      <c r="I38" s="94"/>
      <c r="J38" s="92"/>
    </row>
    <row r="39" spans="1:10" ht="20.25" customHeight="1">
      <c r="A39" s="49" t="s">
        <v>98</v>
      </c>
      <c r="B39" s="49"/>
      <c r="C39" s="49"/>
      <c r="D39" s="90" t="s">
        <v>15</v>
      </c>
      <c r="E39" s="90"/>
      <c r="F39" s="90"/>
      <c r="G39" s="90"/>
      <c r="H39" s="29">
        <f>H40+H41</f>
        <v>436193.23</v>
      </c>
      <c r="I39" s="29">
        <f>I40+I41</f>
        <v>34423.68</v>
      </c>
      <c r="J39" s="37">
        <f t="shared" si="0"/>
        <v>7.8918418793432449E-2</v>
      </c>
    </row>
    <row r="40" spans="1:10" ht="26.25" customHeight="1">
      <c r="A40" s="66" t="s">
        <v>129</v>
      </c>
      <c r="B40" s="67"/>
      <c r="C40" s="95"/>
      <c r="D40" s="96" t="s">
        <v>130</v>
      </c>
      <c r="E40" s="97"/>
      <c r="F40" s="97"/>
      <c r="G40" s="98"/>
      <c r="H40" s="36">
        <v>17289</v>
      </c>
      <c r="I40" s="36">
        <v>0</v>
      </c>
      <c r="J40" s="37">
        <f t="shared" si="0"/>
        <v>0</v>
      </c>
    </row>
    <row r="41" spans="1:10" ht="12.75" customHeight="1">
      <c r="A41" s="49" t="s">
        <v>99</v>
      </c>
      <c r="B41" s="49"/>
      <c r="C41" s="49"/>
      <c r="D41" s="82" t="s">
        <v>16</v>
      </c>
      <c r="E41" s="82"/>
      <c r="F41" s="82"/>
      <c r="G41" s="82"/>
      <c r="H41" s="94">
        <v>418904.23</v>
      </c>
      <c r="I41" s="94">
        <v>34423.68</v>
      </c>
      <c r="J41" s="92">
        <f t="shared" si="0"/>
        <v>8.2175536876292712E-2</v>
      </c>
    </row>
    <row r="42" spans="1:10">
      <c r="A42" s="53"/>
      <c r="B42" s="53"/>
      <c r="C42" s="53"/>
      <c r="D42" s="82"/>
      <c r="E42" s="82"/>
      <c r="F42" s="82"/>
      <c r="G42" s="82"/>
      <c r="H42" s="94"/>
      <c r="I42" s="94"/>
      <c r="J42" s="92"/>
    </row>
    <row r="43" spans="1:10" ht="27.75" customHeight="1">
      <c r="A43" s="49" t="s">
        <v>100</v>
      </c>
      <c r="B43" s="49"/>
      <c r="C43" s="49"/>
      <c r="D43" s="90" t="s">
        <v>17</v>
      </c>
      <c r="E43" s="90"/>
      <c r="F43" s="90"/>
      <c r="G43" s="90"/>
      <c r="H43" s="29">
        <v>123605279.61</v>
      </c>
      <c r="I43" s="29">
        <v>2715054.88</v>
      </c>
      <c r="J43" s="37">
        <f t="shared" si="0"/>
        <v>2.1965525166615492E-2</v>
      </c>
    </row>
    <row r="44" spans="1:10" ht="51.75" customHeight="1">
      <c r="A44" s="49" t="s">
        <v>135</v>
      </c>
      <c r="B44" s="49"/>
      <c r="C44" s="49"/>
      <c r="D44" s="90" t="s">
        <v>136</v>
      </c>
      <c r="E44" s="90"/>
      <c r="F44" s="90"/>
      <c r="G44" s="90"/>
      <c r="H44" s="40">
        <v>0</v>
      </c>
      <c r="I44" s="40">
        <v>-2853622.86</v>
      </c>
      <c r="J44" s="41">
        <v>0</v>
      </c>
    </row>
    <row r="45" spans="1:10" ht="12.75" customHeight="1">
      <c r="A45" s="88" t="s">
        <v>74</v>
      </c>
      <c r="B45" s="88"/>
      <c r="C45" s="88"/>
      <c r="D45" s="64" t="s">
        <v>18</v>
      </c>
      <c r="E45" s="64"/>
      <c r="F45" s="64"/>
      <c r="G45" s="64"/>
      <c r="H45" s="93">
        <f>H16+H35</f>
        <v>139284419.84</v>
      </c>
      <c r="I45" s="93">
        <f>I16+I35</f>
        <v>2912528.7399999998</v>
      </c>
      <c r="J45" s="92">
        <f>I45/H45</f>
        <v>2.0910657080998037E-2</v>
      </c>
    </row>
    <row r="46" spans="1:10" ht="13.7" customHeight="1">
      <c r="A46" s="64"/>
      <c r="B46" s="64"/>
      <c r="C46" s="64"/>
      <c r="D46" s="64"/>
      <c r="E46" s="64"/>
      <c r="F46" s="64"/>
      <c r="G46" s="64"/>
      <c r="H46" s="93"/>
      <c r="I46" s="93"/>
      <c r="J46" s="92"/>
    </row>
    <row r="47" spans="1:10" ht="21" customHeight="1">
      <c r="A47" s="63"/>
      <c r="B47" s="63"/>
      <c r="C47" s="63"/>
      <c r="D47" s="64" t="s">
        <v>19</v>
      </c>
      <c r="E47" s="64"/>
      <c r="F47" s="64"/>
      <c r="G47" s="64"/>
      <c r="H47" s="16"/>
      <c r="I47" s="18"/>
      <c r="J47" s="15"/>
    </row>
    <row r="48" spans="1:10" ht="26.25" customHeight="1">
      <c r="A48" s="48" t="s">
        <v>20</v>
      </c>
      <c r="B48" s="48"/>
      <c r="C48" s="48"/>
      <c r="D48" s="45" t="s">
        <v>21</v>
      </c>
      <c r="E48" s="45"/>
      <c r="F48" s="45"/>
      <c r="G48" s="45"/>
      <c r="H48" s="31">
        <f>SUM(H49:H66)</f>
        <v>9422929.7100000009</v>
      </c>
      <c r="I48" s="31">
        <f>SUM(I49:I66)</f>
        <v>1658937.9900000002</v>
      </c>
      <c r="J48" s="38">
        <f t="shared" si="0"/>
        <v>0.17605331261671908</v>
      </c>
    </row>
    <row r="49" spans="1:10">
      <c r="A49" s="46" t="s">
        <v>22</v>
      </c>
      <c r="B49" s="46"/>
      <c r="C49" s="46"/>
      <c r="D49" s="47" t="s">
        <v>32</v>
      </c>
      <c r="E49" s="47"/>
      <c r="F49" s="47"/>
      <c r="G49" s="47"/>
      <c r="H49" s="30">
        <f>811696.72+5135606.59</f>
        <v>5947303.3099999996</v>
      </c>
      <c r="I49" s="30">
        <f>147281.12+1071527</f>
        <v>1218808.1200000001</v>
      </c>
      <c r="J49" s="37">
        <f t="shared" si="0"/>
        <v>0.20493458235947953</v>
      </c>
    </row>
    <row r="50" spans="1:10">
      <c r="A50" s="46" t="s">
        <v>23</v>
      </c>
      <c r="B50" s="46"/>
      <c r="C50" s="46"/>
      <c r="D50" s="47" t="s">
        <v>33</v>
      </c>
      <c r="E50" s="47"/>
      <c r="F50" s="47"/>
      <c r="G50" s="47"/>
      <c r="H50" s="30">
        <v>0</v>
      </c>
      <c r="I50" s="30">
        <v>0</v>
      </c>
      <c r="J50" s="37">
        <v>0</v>
      </c>
    </row>
    <row r="51" spans="1:10">
      <c r="A51" s="46" t="s">
        <v>24</v>
      </c>
      <c r="B51" s="46"/>
      <c r="C51" s="46"/>
      <c r="D51" s="47" t="s">
        <v>34</v>
      </c>
      <c r="E51" s="47"/>
      <c r="F51" s="47"/>
      <c r="G51" s="47"/>
      <c r="H51" s="30">
        <f>245132.41+1412758.99-2.05</f>
        <v>1657889.3499999999</v>
      </c>
      <c r="I51" s="30">
        <f>18738.73+116247.12</f>
        <v>134985.85</v>
      </c>
      <c r="J51" s="37">
        <f t="shared" si="0"/>
        <v>8.142030105929568E-2</v>
      </c>
    </row>
    <row r="52" spans="1:10">
      <c r="A52" s="46" t="s">
        <v>90</v>
      </c>
      <c r="B52" s="46"/>
      <c r="C52" s="46"/>
      <c r="D52" s="85" t="s">
        <v>131</v>
      </c>
      <c r="E52" s="86"/>
      <c r="F52" s="86"/>
      <c r="G52" s="87"/>
      <c r="H52" s="30">
        <v>0</v>
      </c>
      <c r="I52" s="30">
        <v>0</v>
      </c>
      <c r="J52" s="37">
        <v>0</v>
      </c>
    </row>
    <row r="53" spans="1:10">
      <c r="A53" s="46" t="s">
        <v>25</v>
      </c>
      <c r="B53" s="46"/>
      <c r="C53" s="46"/>
      <c r="D53" s="47" t="s">
        <v>35</v>
      </c>
      <c r="E53" s="47"/>
      <c r="F53" s="47"/>
      <c r="G53" s="47"/>
      <c r="H53" s="30">
        <v>140000</v>
      </c>
      <c r="I53" s="30">
        <v>20042.97</v>
      </c>
      <c r="J53" s="37">
        <f t="shared" si="0"/>
        <v>0.14316407142857143</v>
      </c>
    </row>
    <row r="54" spans="1:10">
      <c r="A54" s="46" t="s">
        <v>27</v>
      </c>
      <c r="B54" s="46"/>
      <c r="C54" s="46"/>
      <c r="D54" s="47" t="s">
        <v>102</v>
      </c>
      <c r="E54" s="47"/>
      <c r="F54" s="47"/>
      <c r="G54" s="47"/>
      <c r="H54" s="30">
        <v>0</v>
      </c>
      <c r="I54" s="30">
        <v>0</v>
      </c>
      <c r="J54" s="37">
        <v>0</v>
      </c>
    </row>
    <row r="55" spans="1:10">
      <c r="A55" s="46" t="s">
        <v>84</v>
      </c>
      <c r="B55" s="46"/>
      <c r="C55" s="46"/>
      <c r="D55" s="47" t="s">
        <v>85</v>
      </c>
      <c r="E55" s="47"/>
      <c r="F55" s="47"/>
      <c r="G55" s="47"/>
      <c r="H55" s="30">
        <v>820500</v>
      </c>
      <c r="I55" s="30">
        <v>136750</v>
      </c>
      <c r="J55" s="37">
        <f t="shared" si="0"/>
        <v>0.16666666666666666</v>
      </c>
    </row>
    <row r="56" spans="1:10">
      <c r="A56" s="46" t="s">
        <v>28</v>
      </c>
      <c r="B56" s="46"/>
      <c r="C56" s="46"/>
      <c r="D56" s="47" t="s">
        <v>38</v>
      </c>
      <c r="E56" s="47"/>
      <c r="F56" s="47"/>
      <c r="G56" s="47"/>
      <c r="H56" s="30">
        <v>60000</v>
      </c>
      <c r="I56" s="30">
        <v>0</v>
      </c>
      <c r="J56" s="37">
        <f t="shared" si="0"/>
        <v>0</v>
      </c>
    </row>
    <row r="57" spans="1:10">
      <c r="A57" s="46" t="s">
        <v>29</v>
      </c>
      <c r="B57" s="46"/>
      <c r="C57" s="46"/>
      <c r="D57" s="47" t="s">
        <v>38</v>
      </c>
      <c r="E57" s="47"/>
      <c r="F57" s="47"/>
      <c r="G57" s="47"/>
      <c r="H57" s="30">
        <v>395635</v>
      </c>
      <c r="I57" s="30">
        <v>80616</v>
      </c>
      <c r="J57" s="37">
        <f t="shared" si="0"/>
        <v>0.20376356995715747</v>
      </c>
    </row>
    <row r="58" spans="1:10">
      <c r="A58" s="46" t="s">
        <v>57</v>
      </c>
      <c r="B58" s="46"/>
      <c r="C58" s="46"/>
      <c r="D58" s="22" t="s">
        <v>60</v>
      </c>
      <c r="E58" s="23"/>
      <c r="F58" s="23"/>
      <c r="G58" s="24"/>
      <c r="H58" s="30">
        <v>251600</v>
      </c>
      <c r="I58" s="30">
        <v>62900</v>
      </c>
      <c r="J58" s="37">
        <f t="shared" si="0"/>
        <v>0.25</v>
      </c>
    </row>
    <row r="59" spans="1:10" ht="15" customHeight="1">
      <c r="A59" s="46" t="s">
        <v>115</v>
      </c>
      <c r="B59" s="46"/>
      <c r="C59" s="46"/>
      <c r="D59" s="47" t="s">
        <v>113</v>
      </c>
      <c r="E59" s="47"/>
      <c r="F59" s="47"/>
      <c r="G59" s="47"/>
      <c r="H59" s="30">
        <v>0</v>
      </c>
      <c r="I59" s="30">
        <v>0</v>
      </c>
      <c r="J59" s="37">
        <v>0</v>
      </c>
    </row>
    <row r="60" spans="1:10" ht="15" customHeight="1">
      <c r="A60" s="50" t="s">
        <v>103</v>
      </c>
      <c r="B60" s="51"/>
      <c r="C60" s="52"/>
      <c r="D60" s="47" t="s">
        <v>113</v>
      </c>
      <c r="E60" s="47"/>
      <c r="F60" s="47"/>
      <c r="G60" s="47"/>
      <c r="H60" s="30">
        <v>30000</v>
      </c>
      <c r="I60" s="30">
        <v>4833</v>
      </c>
      <c r="J60" s="37">
        <v>0</v>
      </c>
    </row>
    <row r="61" spans="1:10" ht="15" customHeight="1">
      <c r="A61" s="50" t="s">
        <v>116</v>
      </c>
      <c r="B61" s="51"/>
      <c r="C61" s="52"/>
      <c r="D61" s="47" t="s">
        <v>113</v>
      </c>
      <c r="E61" s="47"/>
      <c r="F61" s="47"/>
      <c r="G61" s="47"/>
      <c r="H61" s="30">
        <v>0</v>
      </c>
      <c r="I61" s="30">
        <v>0</v>
      </c>
      <c r="J61" s="37">
        <v>0</v>
      </c>
    </row>
    <row r="62" spans="1:10" ht="15" customHeight="1">
      <c r="A62" s="50" t="s">
        <v>31</v>
      </c>
      <c r="B62" s="51"/>
      <c r="C62" s="52"/>
      <c r="D62" s="47" t="s">
        <v>117</v>
      </c>
      <c r="E62" s="47"/>
      <c r="F62" s="47"/>
      <c r="G62" s="47"/>
      <c r="H62" s="30">
        <v>0</v>
      </c>
      <c r="I62" s="30">
        <v>0</v>
      </c>
      <c r="J62" s="37">
        <v>0</v>
      </c>
    </row>
    <row r="63" spans="1:10" ht="15" customHeight="1">
      <c r="A63" s="50" t="s">
        <v>118</v>
      </c>
      <c r="B63" s="51"/>
      <c r="C63" s="52"/>
      <c r="D63" s="47" t="s">
        <v>119</v>
      </c>
      <c r="E63" s="47"/>
      <c r="F63" s="47"/>
      <c r="G63" s="47"/>
      <c r="H63" s="30">
        <v>100000</v>
      </c>
      <c r="I63" s="30">
        <v>0</v>
      </c>
      <c r="J63" s="37">
        <f t="shared" ref="J63" si="1">I63/H63</f>
        <v>0</v>
      </c>
    </row>
    <row r="64" spans="1:10" ht="15" customHeight="1">
      <c r="A64" s="50" t="s">
        <v>120</v>
      </c>
      <c r="B64" s="51"/>
      <c r="C64" s="52"/>
      <c r="D64" s="47" t="s">
        <v>121</v>
      </c>
      <c r="E64" s="47"/>
      <c r="F64" s="47"/>
      <c r="G64" s="47"/>
      <c r="H64" s="30">
        <v>0</v>
      </c>
      <c r="I64" s="30">
        <v>0</v>
      </c>
      <c r="J64" s="37">
        <v>0</v>
      </c>
    </row>
    <row r="65" spans="1:10" ht="15" customHeight="1">
      <c r="A65" s="50" t="s">
        <v>137</v>
      </c>
      <c r="B65" s="51"/>
      <c r="C65" s="52"/>
      <c r="D65" s="47" t="s">
        <v>138</v>
      </c>
      <c r="E65" s="47"/>
      <c r="F65" s="47"/>
      <c r="G65" s="47"/>
      <c r="H65" s="42">
        <v>2.0499999999999998</v>
      </c>
      <c r="I65" s="42">
        <v>2.0499999999999998</v>
      </c>
      <c r="J65" s="41">
        <v>0</v>
      </c>
    </row>
    <row r="66" spans="1:10" ht="15" customHeight="1">
      <c r="A66" s="50" t="s">
        <v>122</v>
      </c>
      <c r="B66" s="51"/>
      <c r="C66" s="52"/>
      <c r="D66" s="47" t="s">
        <v>123</v>
      </c>
      <c r="E66" s="47"/>
      <c r="F66" s="47"/>
      <c r="G66" s="47"/>
      <c r="H66" s="30">
        <v>20000</v>
      </c>
      <c r="I66" s="30">
        <v>0</v>
      </c>
      <c r="J66" s="37">
        <f t="shared" si="0"/>
        <v>0</v>
      </c>
    </row>
    <row r="67" spans="1:10" ht="27.75" customHeight="1">
      <c r="A67" s="48" t="s">
        <v>40</v>
      </c>
      <c r="B67" s="48"/>
      <c r="C67" s="48"/>
      <c r="D67" s="45" t="s">
        <v>41</v>
      </c>
      <c r="E67" s="45"/>
      <c r="F67" s="45"/>
      <c r="G67" s="45"/>
      <c r="H67" s="29">
        <f>SUM(H68:H72)</f>
        <v>418904.23</v>
      </c>
      <c r="I67" s="29">
        <f>SUM(I68:I72)</f>
        <v>34423.68</v>
      </c>
      <c r="J67" s="39">
        <f t="shared" si="0"/>
        <v>8.2175536876292712E-2</v>
      </c>
    </row>
    <row r="68" spans="1:10">
      <c r="A68" s="46" t="s">
        <v>22</v>
      </c>
      <c r="B68" s="46"/>
      <c r="C68" s="46"/>
      <c r="D68" s="47" t="s">
        <v>32</v>
      </c>
      <c r="E68" s="47"/>
      <c r="F68" s="47"/>
      <c r="G68" s="47"/>
      <c r="H68" s="28">
        <v>314826.59999999998</v>
      </c>
      <c r="I68" s="28">
        <v>28438.05</v>
      </c>
      <c r="J68" s="37">
        <f t="shared" si="0"/>
        <v>9.0329247909801777E-2</v>
      </c>
    </row>
    <row r="69" spans="1:10">
      <c r="A69" s="46" t="s">
        <v>24</v>
      </c>
      <c r="B69" s="46"/>
      <c r="C69" s="46"/>
      <c r="D69" s="47" t="s">
        <v>34</v>
      </c>
      <c r="E69" s="47"/>
      <c r="F69" s="47"/>
      <c r="G69" s="47"/>
      <c r="H69" s="28">
        <v>95077.63</v>
      </c>
      <c r="I69" s="28">
        <v>5521.63</v>
      </c>
      <c r="J69" s="37">
        <f t="shared" si="0"/>
        <v>5.8074964636792056E-2</v>
      </c>
    </row>
    <row r="70" spans="1:10">
      <c r="A70" s="46" t="s">
        <v>90</v>
      </c>
      <c r="B70" s="46"/>
      <c r="C70" s="46"/>
      <c r="D70" s="85" t="s">
        <v>131</v>
      </c>
      <c r="E70" s="86"/>
      <c r="F70" s="86"/>
      <c r="G70" s="87"/>
      <c r="H70" s="28">
        <v>0</v>
      </c>
      <c r="I70" s="28">
        <v>0</v>
      </c>
      <c r="J70" s="37">
        <v>0</v>
      </c>
    </row>
    <row r="71" spans="1:10">
      <c r="A71" s="46" t="s">
        <v>26</v>
      </c>
      <c r="B71" s="46"/>
      <c r="C71" s="46"/>
      <c r="D71" s="47" t="s">
        <v>36</v>
      </c>
      <c r="E71" s="47"/>
      <c r="F71" s="47"/>
      <c r="G71" s="47"/>
      <c r="H71" s="28">
        <v>4000</v>
      </c>
      <c r="I71" s="28">
        <v>464</v>
      </c>
      <c r="J71" s="37">
        <f t="shared" si="0"/>
        <v>0.11600000000000001</v>
      </c>
    </row>
    <row r="72" spans="1:10">
      <c r="A72" s="50" t="s">
        <v>120</v>
      </c>
      <c r="B72" s="51"/>
      <c r="C72" s="52"/>
      <c r="D72" s="47" t="s">
        <v>121</v>
      </c>
      <c r="E72" s="47"/>
      <c r="F72" s="47"/>
      <c r="G72" s="47"/>
      <c r="H72" s="36">
        <v>5000</v>
      </c>
      <c r="I72" s="36">
        <v>0</v>
      </c>
      <c r="J72" s="37">
        <f t="shared" si="0"/>
        <v>0</v>
      </c>
    </row>
    <row r="73" spans="1:10" ht="32.25" customHeight="1">
      <c r="A73" s="48" t="s">
        <v>42</v>
      </c>
      <c r="B73" s="48"/>
      <c r="C73" s="48"/>
      <c r="D73" s="84" t="s">
        <v>43</v>
      </c>
      <c r="E73" s="84"/>
      <c r="F73" s="84"/>
      <c r="G73" s="84"/>
      <c r="H73" s="29">
        <f>H74+H75</f>
        <v>113600</v>
      </c>
      <c r="I73" s="29">
        <f>SUM(I74:I76)</f>
        <v>23400</v>
      </c>
      <c r="J73" s="39">
        <f t="shared" si="0"/>
        <v>0.20598591549295775</v>
      </c>
    </row>
    <row r="74" spans="1:10">
      <c r="A74" s="46" t="s">
        <v>29</v>
      </c>
      <c r="B74" s="46"/>
      <c r="C74" s="46"/>
      <c r="D74" s="47" t="s">
        <v>38</v>
      </c>
      <c r="E74" s="47"/>
      <c r="F74" s="47"/>
      <c r="G74" s="47"/>
      <c r="H74" s="28">
        <v>20000</v>
      </c>
      <c r="I74" s="28">
        <v>0</v>
      </c>
      <c r="J74" s="37">
        <f t="shared" si="0"/>
        <v>0</v>
      </c>
    </row>
    <row r="75" spans="1:10">
      <c r="A75" s="46" t="s">
        <v>57</v>
      </c>
      <c r="B75" s="62"/>
      <c r="C75" s="62"/>
      <c r="D75" s="47" t="s">
        <v>60</v>
      </c>
      <c r="E75" s="47"/>
      <c r="F75" s="47"/>
      <c r="G75" s="47"/>
      <c r="H75" s="28">
        <v>93600</v>
      </c>
      <c r="I75" s="28">
        <v>23400</v>
      </c>
      <c r="J75" s="37">
        <f t="shared" si="0"/>
        <v>0.25</v>
      </c>
    </row>
    <row r="76" spans="1:10">
      <c r="A76" s="49"/>
      <c r="B76" s="49"/>
      <c r="C76" s="49"/>
      <c r="D76" s="53"/>
      <c r="E76" s="53"/>
      <c r="F76" s="53"/>
      <c r="G76" s="53"/>
      <c r="H76" s="27"/>
      <c r="I76" s="27"/>
      <c r="J76" s="37"/>
    </row>
    <row r="77" spans="1:10" ht="26.25" customHeight="1">
      <c r="A77" s="48" t="s">
        <v>44</v>
      </c>
      <c r="B77" s="48"/>
      <c r="C77" s="48"/>
      <c r="D77" s="45" t="s">
        <v>45</v>
      </c>
      <c r="E77" s="45"/>
      <c r="F77" s="45"/>
      <c r="G77" s="45"/>
      <c r="H77" s="29">
        <f>H78+H79</f>
        <v>5345913</v>
      </c>
      <c r="I77" s="29">
        <f>SUM(I78:I80)</f>
        <v>1418656.03</v>
      </c>
      <c r="J77" s="37">
        <f t="shared" ref="J77:J109" si="2">I77/H77</f>
        <v>0.26537207582689804</v>
      </c>
    </row>
    <row r="78" spans="1:10">
      <c r="A78" s="46" t="s">
        <v>28</v>
      </c>
      <c r="B78" s="46"/>
      <c r="C78" s="46"/>
      <c r="D78" s="47" t="s">
        <v>37</v>
      </c>
      <c r="E78" s="47"/>
      <c r="F78" s="47"/>
      <c r="G78" s="47"/>
      <c r="H78" s="28">
        <f>300000+100000+1140000+3250000+400000</f>
        <v>5190000</v>
      </c>
      <c r="I78" s="28">
        <f>999999.03+400000</f>
        <v>1399999.03</v>
      </c>
      <c r="J78" s="37">
        <f t="shared" si="2"/>
        <v>0.26974933140655105</v>
      </c>
    </row>
    <row r="79" spans="1:10">
      <c r="A79" s="46" t="s">
        <v>29</v>
      </c>
      <c r="B79" s="62"/>
      <c r="C79" s="62"/>
      <c r="D79" s="47" t="s">
        <v>38</v>
      </c>
      <c r="E79" s="47"/>
      <c r="F79" s="47"/>
      <c r="G79" s="47"/>
      <c r="H79" s="28">
        <v>155913</v>
      </c>
      <c r="I79" s="28">
        <v>18657</v>
      </c>
      <c r="J79" s="37">
        <f t="shared" si="2"/>
        <v>0.11966288891882011</v>
      </c>
    </row>
    <row r="80" spans="1:10">
      <c r="A80" s="49"/>
      <c r="B80" s="49"/>
      <c r="C80" s="49"/>
      <c r="D80" s="53"/>
      <c r="E80" s="53"/>
      <c r="F80" s="53"/>
      <c r="G80" s="53"/>
      <c r="H80" s="27"/>
      <c r="I80" s="27"/>
      <c r="J80" s="37"/>
    </row>
    <row r="81" spans="1:10" ht="28.5" customHeight="1">
      <c r="A81" s="48" t="s">
        <v>46</v>
      </c>
      <c r="B81" s="48"/>
      <c r="C81" s="48"/>
      <c r="D81" s="45" t="s">
        <v>47</v>
      </c>
      <c r="E81" s="45"/>
      <c r="F81" s="45"/>
      <c r="G81" s="45"/>
      <c r="H81" s="29">
        <f>SUM(H82:H89)</f>
        <v>112803645.7</v>
      </c>
      <c r="I81" s="29">
        <f>SUM(I82:I89)</f>
        <v>840615.95000000007</v>
      </c>
      <c r="J81" s="37">
        <f t="shared" si="2"/>
        <v>7.4520282104676696E-3</v>
      </c>
    </row>
    <row r="82" spans="1:10">
      <c r="A82" s="46" t="s">
        <v>27</v>
      </c>
      <c r="B82" s="46"/>
      <c r="C82" s="46"/>
      <c r="D82" s="47" t="s">
        <v>75</v>
      </c>
      <c r="E82" s="47"/>
      <c r="F82" s="47"/>
      <c r="G82" s="47"/>
      <c r="H82" s="28">
        <f>898200+185000+10000+79</f>
        <v>1093279</v>
      </c>
      <c r="I82" s="28">
        <f>7226.4+553894.77+27414.78</f>
        <v>588535.95000000007</v>
      </c>
      <c r="J82" s="37">
        <f t="shared" ref="J82" si="3">I82/H82</f>
        <v>0.53832182818841312</v>
      </c>
    </row>
    <row r="83" spans="1:10">
      <c r="A83" s="46" t="s">
        <v>28</v>
      </c>
      <c r="B83" s="46"/>
      <c r="C83" s="46"/>
      <c r="D83" s="47" t="s">
        <v>37</v>
      </c>
      <c r="E83" s="47"/>
      <c r="F83" s="47"/>
      <c r="G83" s="47"/>
      <c r="H83" s="28">
        <f>522000+100000+940756.38+16140</f>
        <v>1578896.38</v>
      </c>
      <c r="I83" s="28">
        <v>0</v>
      </c>
      <c r="J83" s="37">
        <f t="shared" si="2"/>
        <v>0</v>
      </c>
    </row>
    <row r="84" spans="1:10">
      <c r="A84" s="46" t="s">
        <v>29</v>
      </c>
      <c r="B84" s="46"/>
      <c r="C84" s="46"/>
      <c r="D84" s="47" t="s">
        <v>38</v>
      </c>
      <c r="E84" s="47"/>
      <c r="F84" s="47"/>
      <c r="G84" s="47"/>
      <c r="H84" s="28">
        <v>0</v>
      </c>
      <c r="I84" s="28">
        <v>0</v>
      </c>
      <c r="J84" s="37">
        <v>0</v>
      </c>
    </row>
    <row r="85" spans="1:10">
      <c r="A85" s="46" t="s">
        <v>88</v>
      </c>
      <c r="B85" s="46"/>
      <c r="C85" s="46"/>
      <c r="D85" s="47" t="s">
        <v>89</v>
      </c>
      <c r="E85" s="47"/>
      <c r="F85" s="47"/>
      <c r="G85" s="47"/>
      <c r="H85" s="28">
        <f>5766638.3+2500000</f>
        <v>8266638.2999999998</v>
      </c>
      <c r="I85" s="28">
        <v>0</v>
      </c>
      <c r="J85" s="37">
        <f t="shared" si="2"/>
        <v>0</v>
      </c>
    </row>
    <row r="86" spans="1:10">
      <c r="A86" s="46" t="s">
        <v>101</v>
      </c>
      <c r="B86" s="62"/>
      <c r="C86" s="62"/>
      <c r="D86" s="22" t="s">
        <v>112</v>
      </c>
      <c r="E86" s="25"/>
      <c r="F86" s="25"/>
      <c r="G86" s="26"/>
      <c r="H86" s="28">
        <v>1319832.02</v>
      </c>
      <c r="I86" s="28">
        <v>0</v>
      </c>
      <c r="J86" s="37">
        <f t="shared" si="2"/>
        <v>0</v>
      </c>
    </row>
    <row r="87" spans="1:10">
      <c r="A87" s="46" t="s">
        <v>31</v>
      </c>
      <c r="B87" s="46"/>
      <c r="C87" s="46"/>
      <c r="D87" s="47" t="s">
        <v>39</v>
      </c>
      <c r="E87" s="47"/>
      <c r="F87" s="47"/>
      <c r="G87" s="47"/>
      <c r="H87" s="36">
        <f>83860+13567802.4+3461087.9+83066109.7</f>
        <v>100178860</v>
      </c>
      <c r="I87" s="36">
        <v>83860</v>
      </c>
      <c r="J87" s="37">
        <f t="shared" ref="J87" si="4">I87/H87</f>
        <v>8.3710275800702861E-4</v>
      </c>
    </row>
    <row r="88" spans="1:10">
      <c r="A88" s="46" t="s">
        <v>120</v>
      </c>
      <c r="B88" s="46"/>
      <c r="C88" s="46"/>
      <c r="D88" s="47" t="s">
        <v>121</v>
      </c>
      <c r="E88" s="47"/>
      <c r="F88" s="47"/>
      <c r="G88" s="47"/>
      <c r="H88" s="28">
        <f>50000+200000+116140</f>
        <v>366140</v>
      </c>
      <c r="I88" s="28">
        <v>168220</v>
      </c>
      <c r="J88" s="37">
        <f t="shared" si="2"/>
        <v>0.45944174359534606</v>
      </c>
    </row>
    <row r="89" spans="1:10">
      <c r="A89" s="50"/>
      <c r="B89" s="51"/>
      <c r="C89" s="52"/>
      <c r="D89" s="57"/>
      <c r="E89" s="58"/>
      <c r="F89" s="58"/>
      <c r="G89" s="59"/>
      <c r="H89" s="27"/>
      <c r="I89" s="27"/>
      <c r="J89" s="37"/>
    </row>
    <row r="90" spans="1:10" ht="28.5" customHeight="1">
      <c r="A90" s="48" t="s">
        <v>48</v>
      </c>
      <c r="B90" s="48"/>
      <c r="C90" s="48"/>
      <c r="D90" s="45" t="s">
        <v>49</v>
      </c>
      <c r="E90" s="45"/>
      <c r="F90" s="45"/>
      <c r="G90" s="45"/>
      <c r="H90" s="29">
        <f>SUM(H91:H101)</f>
        <v>4364502.67</v>
      </c>
      <c r="I90" s="29">
        <f>SUM(I91:I101)</f>
        <v>930289.9</v>
      </c>
      <c r="J90" s="37">
        <f t="shared" si="2"/>
        <v>0.21314911923286783</v>
      </c>
    </row>
    <row r="91" spans="1:10">
      <c r="A91" s="46" t="s">
        <v>22</v>
      </c>
      <c r="B91" s="46"/>
      <c r="C91" s="46"/>
      <c r="D91" s="47" t="s">
        <v>32</v>
      </c>
      <c r="E91" s="47"/>
      <c r="F91" s="47"/>
      <c r="G91" s="47"/>
      <c r="H91" s="28">
        <f>1239081.18+178264.9+469112.07+62392.68</f>
        <v>1948850.8299999998</v>
      </c>
      <c r="I91" s="28">
        <f>306448.84+29710.8+105352.94+10398.78</f>
        <v>451911.36000000004</v>
      </c>
      <c r="J91" s="41">
        <f t="shared" si="2"/>
        <v>0.23188607000772865</v>
      </c>
    </row>
    <row r="92" spans="1:10">
      <c r="A92" s="46" t="s">
        <v>24</v>
      </c>
      <c r="B92" s="46"/>
      <c r="C92" s="46"/>
      <c r="D92" s="47" t="s">
        <v>34</v>
      </c>
      <c r="E92" s="47"/>
      <c r="F92" s="47"/>
      <c r="G92" s="47"/>
      <c r="H92" s="28">
        <f>374202.52+53836+141671.84+18842.59</f>
        <v>588552.94999999995</v>
      </c>
      <c r="I92" s="28">
        <f>41100.48+8972.66+29430.77+3140.42</f>
        <v>82644.33</v>
      </c>
      <c r="J92" s="41">
        <f t="shared" si="2"/>
        <v>0.14041953234624005</v>
      </c>
    </row>
    <row r="93" spans="1:10">
      <c r="A93" s="46" t="s">
        <v>90</v>
      </c>
      <c r="B93" s="46"/>
      <c r="C93" s="46"/>
      <c r="D93" s="85" t="s">
        <v>131</v>
      </c>
      <c r="E93" s="86"/>
      <c r="F93" s="86"/>
      <c r="G93" s="87"/>
      <c r="H93" s="36">
        <v>0</v>
      </c>
      <c r="I93" s="36">
        <v>0</v>
      </c>
      <c r="J93" s="41">
        <v>0</v>
      </c>
    </row>
    <row r="94" spans="1:10">
      <c r="A94" s="46" t="s">
        <v>25</v>
      </c>
      <c r="B94" s="46"/>
      <c r="C94" s="46"/>
      <c r="D94" s="47" t="s">
        <v>35</v>
      </c>
      <c r="E94" s="47"/>
      <c r="F94" s="47"/>
      <c r="G94" s="47"/>
      <c r="H94" s="28">
        <v>71040</v>
      </c>
      <c r="I94" s="28">
        <v>5186.3999999999996</v>
      </c>
      <c r="J94" s="41">
        <f t="shared" si="2"/>
        <v>7.3006756756756747E-2</v>
      </c>
    </row>
    <row r="95" spans="1:10">
      <c r="A95" s="46" t="s">
        <v>27</v>
      </c>
      <c r="B95" s="46"/>
      <c r="C95" s="46"/>
      <c r="D95" s="47" t="s">
        <v>102</v>
      </c>
      <c r="E95" s="47"/>
      <c r="F95" s="47"/>
      <c r="G95" s="47"/>
      <c r="H95" s="28">
        <f>22000+296348.89+744951.99+93599.89+560</f>
        <v>1157460.7699999998</v>
      </c>
      <c r="I95" s="28">
        <f>67649.43+23053.52</f>
        <v>90702.95</v>
      </c>
      <c r="J95" s="41">
        <f t="shared" si="2"/>
        <v>7.8363735818018282E-2</v>
      </c>
    </row>
    <row r="96" spans="1:10">
      <c r="A96" s="46" t="s">
        <v>28</v>
      </c>
      <c r="B96" s="46"/>
      <c r="C96" s="46"/>
      <c r="D96" s="47" t="s">
        <v>37</v>
      </c>
      <c r="E96" s="47"/>
      <c r="F96" s="47"/>
      <c r="G96" s="47"/>
      <c r="H96" s="28">
        <f>81309.12+500000</f>
        <v>581309.12</v>
      </c>
      <c r="I96" s="28">
        <v>299844.86</v>
      </c>
      <c r="J96" s="41">
        <f t="shared" si="2"/>
        <v>0.51580966078770618</v>
      </c>
    </row>
    <row r="97" spans="1:10">
      <c r="A97" s="46" t="s">
        <v>29</v>
      </c>
      <c r="B97" s="46"/>
      <c r="C97" s="46"/>
      <c r="D97" s="47" t="s">
        <v>38</v>
      </c>
      <c r="E97" s="47"/>
      <c r="F97" s="47"/>
      <c r="G97" s="47"/>
      <c r="H97" s="28">
        <v>0</v>
      </c>
      <c r="I97" s="28">
        <v>0</v>
      </c>
      <c r="J97" s="41">
        <v>0</v>
      </c>
    </row>
    <row r="98" spans="1:10">
      <c r="A98" s="46" t="s">
        <v>88</v>
      </c>
      <c r="B98" s="46"/>
      <c r="C98" s="46"/>
      <c r="D98" s="47" t="s">
        <v>89</v>
      </c>
      <c r="E98" s="47"/>
      <c r="F98" s="47"/>
      <c r="G98" s="47"/>
      <c r="H98" s="28">
        <v>0</v>
      </c>
      <c r="I98" s="28">
        <v>0</v>
      </c>
      <c r="J98" s="41">
        <v>0</v>
      </c>
    </row>
    <row r="99" spans="1:10">
      <c r="A99" s="46" t="s">
        <v>30</v>
      </c>
      <c r="B99" s="46"/>
      <c r="C99" s="46"/>
      <c r="D99" s="22" t="s">
        <v>111</v>
      </c>
      <c r="E99" s="23"/>
      <c r="F99" s="23"/>
      <c r="G99" s="24"/>
      <c r="H99" s="28">
        <v>17289</v>
      </c>
      <c r="I99" s="28">
        <v>0</v>
      </c>
      <c r="J99" s="41">
        <f t="shared" si="2"/>
        <v>0</v>
      </c>
    </row>
    <row r="100" spans="1:10">
      <c r="A100" s="50" t="s">
        <v>124</v>
      </c>
      <c r="B100" s="51"/>
      <c r="C100" s="52"/>
      <c r="D100" s="57" t="s">
        <v>125</v>
      </c>
      <c r="E100" s="58"/>
      <c r="F100" s="58"/>
      <c r="G100" s="59"/>
      <c r="H100" s="35">
        <v>0</v>
      </c>
      <c r="I100" s="35">
        <v>0</v>
      </c>
      <c r="J100" s="41">
        <v>0</v>
      </c>
    </row>
    <row r="101" spans="1:10">
      <c r="A101" s="50" t="s">
        <v>31</v>
      </c>
      <c r="B101" s="51"/>
      <c r="C101" s="52"/>
      <c r="D101" s="47" t="s">
        <v>39</v>
      </c>
      <c r="E101" s="47"/>
      <c r="F101" s="47"/>
      <c r="G101" s="47"/>
      <c r="H101" s="28">
        <v>0</v>
      </c>
      <c r="I101" s="34">
        <v>0</v>
      </c>
      <c r="J101" s="41">
        <v>0</v>
      </c>
    </row>
    <row r="102" spans="1:10">
      <c r="A102" s="48" t="s">
        <v>51</v>
      </c>
      <c r="B102" s="48"/>
      <c r="C102" s="48"/>
      <c r="D102" s="45" t="s">
        <v>52</v>
      </c>
      <c r="E102" s="45"/>
      <c r="F102" s="45"/>
      <c r="G102" s="45"/>
      <c r="H102" s="29">
        <f>SUM(H103:H104)</f>
        <v>163654.20000000001</v>
      </c>
      <c r="I102" s="29">
        <f>SUM(I103:I104)</f>
        <v>40913.550000000003</v>
      </c>
      <c r="J102" s="37">
        <f t="shared" si="2"/>
        <v>0.25</v>
      </c>
    </row>
    <row r="103" spans="1:10" ht="15" customHeight="1">
      <c r="A103" s="46" t="s">
        <v>91</v>
      </c>
      <c r="B103" s="46"/>
      <c r="C103" s="46"/>
      <c r="D103" s="47" t="s">
        <v>53</v>
      </c>
      <c r="E103" s="47"/>
      <c r="F103" s="47"/>
      <c r="G103" s="47"/>
      <c r="H103" s="28">
        <v>163654.20000000001</v>
      </c>
      <c r="I103" s="32">
        <v>40913.550000000003</v>
      </c>
      <c r="J103" s="37">
        <f t="shared" si="2"/>
        <v>0.25</v>
      </c>
    </row>
    <row r="104" spans="1:10">
      <c r="A104" s="49"/>
      <c r="B104" s="49"/>
      <c r="C104" s="49"/>
      <c r="D104" s="53"/>
      <c r="E104" s="53"/>
      <c r="F104" s="53"/>
      <c r="G104" s="53"/>
      <c r="H104" s="28"/>
      <c r="I104" s="28"/>
      <c r="J104" s="37"/>
    </row>
    <row r="105" spans="1:10">
      <c r="A105" s="48" t="s">
        <v>58</v>
      </c>
      <c r="B105" s="48"/>
      <c r="C105" s="48"/>
      <c r="D105" s="45" t="s">
        <v>50</v>
      </c>
      <c r="E105" s="45"/>
      <c r="F105" s="45"/>
      <c r="G105" s="45"/>
      <c r="H105" s="29">
        <f>SUM(H106:H111)</f>
        <v>7394728.5600000005</v>
      </c>
      <c r="I105" s="29">
        <f>SUM(I106:I111)</f>
        <v>889092.87</v>
      </c>
      <c r="J105" s="37">
        <f t="shared" si="2"/>
        <v>0.12023333416311362</v>
      </c>
    </row>
    <row r="106" spans="1:10">
      <c r="A106" s="46" t="s">
        <v>22</v>
      </c>
      <c r="B106" s="46"/>
      <c r="C106" s="46"/>
      <c r="D106" s="47" t="s">
        <v>32</v>
      </c>
      <c r="E106" s="47"/>
      <c r="F106" s="47"/>
      <c r="G106" s="47"/>
      <c r="H106" s="28">
        <v>1952707.92</v>
      </c>
      <c r="I106" s="28">
        <v>565731.04</v>
      </c>
      <c r="J106" s="37">
        <f t="shared" si="2"/>
        <v>0.28971615990577848</v>
      </c>
    </row>
    <row r="107" spans="1:10">
      <c r="A107" s="46" t="s">
        <v>24</v>
      </c>
      <c r="B107" s="46"/>
      <c r="C107" s="46"/>
      <c r="D107" s="47" t="s">
        <v>34</v>
      </c>
      <c r="E107" s="47"/>
      <c r="F107" s="47"/>
      <c r="G107" s="47"/>
      <c r="H107" s="28">
        <v>589717.80000000005</v>
      </c>
      <c r="I107" s="28">
        <v>77540.22</v>
      </c>
      <c r="J107" s="37">
        <f t="shared" si="2"/>
        <v>0.13148699259204996</v>
      </c>
    </row>
    <row r="108" spans="1:10">
      <c r="A108" s="46" t="s">
        <v>27</v>
      </c>
      <c r="B108" s="46"/>
      <c r="C108" s="46"/>
      <c r="D108" s="47" t="s">
        <v>102</v>
      </c>
      <c r="E108" s="47"/>
      <c r="F108" s="47"/>
      <c r="G108" s="47"/>
      <c r="H108" s="28">
        <f>90000+510725.83+520000</f>
        <v>1120725.83</v>
      </c>
      <c r="I108" s="28">
        <f>46024.53+181865.23</f>
        <v>227889.76</v>
      </c>
      <c r="J108" s="37">
        <f t="shared" si="2"/>
        <v>0.20334122217920148</v>
      </c>
    </row>
    <row r="109" spans="1:10">
      <c r="A109" s="46" t="s">
        <v>28</v>
      </c>
      <c r="B109" s="46"/>
      <c r="C109" s="46"/>
      <c r="D109" s="47" t="s">
        <v>37</v>
      </c>
      <c r="E109" s="47"/>
      <c r="F109" s="47"/>
      <c r="G109" s="47"/>
      <c r="H109" s="28">
        <f>123992.16+3607584.85</f>
        <v>3731577.0100000002</v>
      </c>
      <c r="I109" s="28">
        <v>17931.849999999999</v>
      </c>
      <c r="J109" s="37">
        <f t="shared" si="2"/>
        <v>4.8054347939076826E-3</v>
      </c>
    </row>
    <row r="110" spans="1:10" ht="14.25" customHeight="1">
      <c r="A110" s="46" t="s">
        <v>29</v>
      </c>
      <c r="B110" s="46"/>
      <c r="C110" s="46"/>
      <c r="D110" s="47" t="s">
        <v>38</v>
      </c>
      <c r="E110" s="47"/>
      <c r="F110" s="47"/>
      <c r="G110" s="47"/>
      <c r="H110" s="35">
        <v>0</v>
      </c>
      <c r="I110" s="35">
        <v>0</v>
      </c>
      <c r="J110" s="37">
        <v>0</v>
      </c>
    </row>
    <row r="111" spans="1:10" ht="14.25" customHeight="1">
      <c r="A111" s="46" t="s">
        <v>126</v>
      </c>
      <c r="B111" s="46"/>
      <c r="C111" s="46"/>
      <c r="D111" s="57" t="s">
        <v>127</v>
      </c>
      <c r="E111" s="58"/>
      <c r="F111" s="58"/>
      <c r="G111" s="59"/>
      <c r="H111" s="28">
        <v>0</v>
      </c>
      <c r="I111" s="34">
        <v>0</v>
      </c>
      <c r="J111" s="37">
        <v>0</v>
      </c>
    </row>
    <row r="112" spans="1:10" ht="12.75" customHeight="1">
      <c r="A112" s="48" t="s">
        <v>76</v>
      </c>
      <c r="B112" s="48"/>
      <c r="C112" s="48"/>
      <c r="D112" s="45" t="s">
        <v>77</v>
      </c>
      <c r="E112" s="45"/>
      <c r="F112" s="45"/>
      <c r="G112" s="45"/>
      <c r="H112" s="29">
        <v>0</v>
      </c>
      <c r="I112" s="29">
        <v>0</v>
      </c>
      <c r="J112" s="37">
        <v>0</v>
      </c>
    </row>
    <row r="113" spans="1:10">
      <c r="A113" s="70"/>
      <c r="B113" s="71"/>
      <c r="C113" s="72"/>
      <c r="D113" s="76" t="s">
        <v>54</v>
      </c>
      <c r="E113" s="77"/>
      <c r="F113" s="77"/>
      <c r="G113" s="78"/>
      <c r="H113" s="33">
        <f>H48+H67+H73+H77+H81+H90+H102+H105+H112</f>
        <v>140027878.06999999</v>
      </c>
      <c r="I113" s="33">
        <f>I48+I67+I73+I77+I81+I90+I102+I105+I112</f>
        <v>5836329.9700000007</v>
      </c>
      <c r="J113" s="37">
        <f>I113/H113</f>
        <v>4.1679771560077607E-2</v>
      </c>
    </row>
    <row r="114" spans="1:10">
      <c r="A114" s="73"/>
      <c r="B114" s="74"/>
      <c r="C114" s="75"/>
      <c r="D114" s="76" t="s">
        <v>55</v>
      </c>
      <c r="E114" s="79"/>
      <c r="F114" s="79"/>
      <c r="G114" s="80"/>
      <c r="H114" s="29">
        <f>H45-H113</f>
        <v>-743458.22999998927</v>
      </c>
      <c r="I114" s="29">
        <f>I45-I113</f>
        <v>-2923801.2300000009</v>
      </c>
      <c r="J114" s="17"/>
    </row>
    <row r="115" spans="1:10" s="1" customFormat="1">
      <c r="A115" s="12"/>
      <c r="B115" s="8"/>
      <c r="C115" s="8"/>
      <c r="D115" s="8"/>
      <c r="E115" s="8"/>
      <c r="F115" s="8"/>
      <c r="G115" s="10"/>
      <c r="H115" s="11"/>
      <c r="I115" s="13"/>
      <c r="J115" s="8"/>
    </row>
    <row r="116" spans="1:10">
      <c r="A116" s="60" t="s">
        <v>105</v>
      </c>
      <c r="B116" s="61"/>
      <c r="C116" s="61"/>
      <c r="D116" s="61"/>
      <c r="E116" s="61"/>
      <c r="F116" s="61"/>
      <c r="G116" s="61"/>
      <c r="H116" s="11"/>
      <c r="I116" s="14"/>
      <c r="J116" s="10"/>
    </row>
    <row r="117" spans="1:10">
      <c r="A117" s="60" t="s">
        <v>107</v>
      </c>
      <c r="B117" s="61"/>
      <c r="C117" s="61"/>
      <c r="D117" s="61"/>
      <c r="E117" s="61"/>
      <c r="F117" s="61"/>
      <c r="G117" s="61"/>
      <c r="H117" s="21"/>
      <c r="I117" s="43" t="s">
        <v>106</v>
      </c>
      <c r="J117" s="44"/>
    </row>
    <row r="118" spans="1:10">
      <c r="A118" s="60" t="s">
        <v>108</v>
      </c>
      <c r="B118" s="61"/>
      <c r="C118" s="61"/>
      <c r="D118" s="61"/>
      <c r="E118" s="61"/>
      <c r="F118" s="61"/>
      <c r="G118" s="61"/>
      <c r="H118" s="11"/>
      <c r="I118" s="14"/>
      <c r="J118" s="10"/>
    </row>
    <row r="119" spans="1:10">
      <c r="A119" s="12"/>
      <c r="B119" s="4"/>
      <c r="C119" s="4"/>
      <c r="D119" s="4"/>
      <c r="E119" s="4"/>
      <c r="F119" s="4"/>
      <c r="G119" s="4"/>
      <c r="H119" s="11"/>
      <c r="I119" s="14"/>
      <c r="J119" s="10"/>
    </row>
    <row r="120" spans="1:10">
      <c r="A120" s="83" t="s">
        <v>109</v>
      </c>
      <c r="B120" s="83"/>
      <c r="C120" s="83"/>
      <c r="D120" s="83"/>
      <c r="E120" s="83"/>
      <c r="F120" s="83"/>
      <c r="G120" s="10"/>
      <c r="H120" s="21"/>
      <c r="I120" s="65" t="s">
        <v>110</v>
      </c>
      <c r="J120" s="44"/>
    </row>
  </sheetData>
  <mergeCells count="209">
    <mergeCell ref="A110:C110"/>
    <mergeCell ref="D110:G110"/>
    <mergeCell ref="D21:G21"/>
    <mergeCell ref="D52:G52"/>
    <mergeCell ref="D78:G78"/>
    <mergeCell ref="H2:J6"/>
    <mergeCell ref="D90:G90"/>
    <mergeCell ref="D95:G95"/>
    <mergeCell ref="D85:G85"/>
    <mergeCell ref="D88:G88"/>
    <mergeCell ref="D94:G94"/>
    <mergeCell ref="D84:G84"/>
    <mergeCell ref="D92:G92"/>
    <mergeCell ref="A7:I8"/>
    <mergeCell ref="A20:C20"/>
    <mergeCell ref="D20:G20"/>
    <mergeCell ref="A21:C21"/>
    <mergeCell ref="A18:C18"/>
    <mergeCell ref="D16:G16"/>
    <mergeCell ref="D15:G15"/>
    <mergeCell ref="A16:C16"/>
    <mergeCell ref="A11:I11"/>
    <mergeCell ref="D13:F13"/>
    <mergeCell ref="D25:G25"/>
    <mergeCell ref="D22:G22"/>
    <mergeCell ref="D24:G24"/>
    <mergeCell ref="A24:C24"/>
    <mergeCell ref="A29:C29"/>
    <mergeCell ref="A22:C22"/>
    <mergeCell ref="D26:G26"/>
    <mergeCell ref="A28:C28"/>
    <mergeCell ref="D28:G28"/>
    <mergeCell ref="H45:H46"/>
    <mergeCell ref="A26:C26"/>
    <mergeCell ref="A32:C32"/>
    <mergeCell ref="A43:C43"/>
    <mergeCell ref="A41:C42"/>
    <mergeCell ref="A45:C46"/>
    <mergeCell ref="A40:C40"/>
    <mergeCell ref="D40:G40"/>
    <mergeCell ref="A44:C44"/>
    <mergeCell ref="D44:G44"/>
    <mergeCell ref="J37:J38"/>
    <mergeCell ref="J41:J42"/>
    <mergeCell ref="I45:I46"/>
    <mergeCell ref="J45:J46"/>
    <mergeCell ref="D43:G43"/>
    <mergeCell ref="H37:H38"/>
    <mergeCell ref="I37:I38"/>
    <mergeCell ref="H41:H42"/>
    <mergeCell ref="I41:I42"/>
    <mergeCell ref="D41:G42"/>
    <mergeCell ref="D45:G46"/>
    <mergeCell ref="A17:C17"/>
    <mergeCell ref="D17:G17"/>
    <mergeCell ref="A15:C15"/>
    <mergeCell ref="D30:G30"/>
    <mergeCell ref="D32:G32"/>
    <mergeCell ref="D29:G29"/>
    <mergeCell ref="A33:C33"/>
    <mergeCell ref="A39:C39"/>
    <mergeCell ref="D39:G39"/>
    <mergeCell ref="D37:G38"/>
    <mergeCell ref="D31:G31"/>
    <mergeCell ref="A30:C30"/>
    <mergeCell ref="A31:C31"/>
    <mergeCell ref="A36:C36"/>
    <mergeCell ref="D36:G36"/>
    <mergeCell ref="D33:G33"/>
    <mergeCell ref="A34:C34"/>
    <mergeCell ref="D34:G34"/>
    <mergeCell ref="A35:C35"/>
    <mergeCell ref="D35:G35"/>
    <mergeCell ref="A19:C19"/>
    <mergeCell ref="D19:G19"/>
    <mergeCell ref="A37:C38"/>
    <mergeCell ref="A25:C25"/>
    <mergeCell ref="A60:C60"/>
    <mergeCell ref="A71:C71"/>
    <mergeCell ref="A59:C59"/>
    <mergeCell ref="D59:G59"/>
    <mergeCell ref="A61:C61"/>
    <mergeCell ref="A62:C62"/>
    <mergeCell ref="A66:C66"/>
    <mergeCell ref="D61:G61"/>
    <mergeCell ref="D62:G62"/>
    <mergeCell ref="D66:G66"/>
    <mergeCell ref="A63:C63"/>
    <mergeCell ref="D63:G63"/>
    <mergeCell ref="A64:C64"/>
    <mergeCell ref="D64:G64"/>
    <mergeCell ref="A70:C70"/>
    <mergeCell ref="D71:G71"/>
    <mergeCell ref="A68:C68"/>
    <mergeCell ref="A65:C65"/>
    <mergeCell ref="D65:G65"/>
    <mergeCell ref="A103:C103"/>
    <mergeCell ref="A74:C74"/>
    <mergeCell ref="A96:C96"/>
    <mergeCell ref="D91:G91"/>
    <mergeCell ref="D80:G80"/>
    <mergeCell ref="A72:C72"/>
    <mergeCell ref="D73:G73"/>
    <mergeCell ref="D67:G67"/>
    <mergeCell ref="D69:G69"/>
    <mergeCell ref="A73:C73"/>
    <mergeCell ref="D70:G70"/>
    <mergeCell ref="A87:C87"/>
    <mergeCell ref="D87:G87"/>
    <mergeCell ref="A100:C100"/>
    <mergeCell ref="D100:G100"/>
    <mergeCell ref="A93:C93"/>
    <mergeCell ref="D93:G93"/>
    <mergeCell ref="D53:G53"/>
    <mergeCell ref="A120:F120"/>
    <mergeCell ref="D109:G109"/>
    <mergeCell ref="D108:G108"/>
    <mergeCell ref="A108:C108"/>
    <mergeCell ref="A109:C109"/>
    <mergeCell ref="D112:G112"/>
    <mergeCell ref="A112:C112"/>
    <mergeCell ref="A111:C111"/>
    <mergeCell ref="D111:G111"/>
    <mergeCell ref="A117:G117"/>
    <mergeCell ref="A118:G118"/>
    <mergeCell ref="D74:G74"/>
    <mergeCell ref="A76:C76"/>
    <mergeCell ref="D76:G76"/>
    <mergeCell ref="A106:C106"/>
    <mergeCell ref="D105:G105"/>
    <mergeCell ref="D106:G106"/>
    <mergeCell ref="D107:G107"/>
    <mergeCell ref="A107:C107"/>
    <mergeCell ref="A98:C98"/>
    <mergeCell ref="A82:C82"/>
    <mergeCell ref="D82:G82"/>
    <mergeCell ref="D101:G101"/>
    <mergeCell ref="I120:J120"/>
    <mergeCell ref="A23:J23"/>
    <mergeCell ref="A113:C113"/>
    <mergeCell ref="A114:C114"/>
    <mergeCell ref="D113:G113"/>
    <mergeCell ref="D114:G114"/>
    <mergeCell ref="A97:C97"/>
    <mergeCell ref="D97:G97"/>
    <mergeCell ref="A27:C27"/>
    <mergeCell ref="D27:G27"/>
    <mergeCell ref="A79:C79"/>
    <mergeCell ref="D79:G79"/>
    <mergeCell ref="A77:C77"/>
    <mergeCell ref="A86:C86"/>
    <mergeCell ref="A78:C78"/>
    <mergeCell ref="D77:G77"/>
    <mergeCell ref="D75:G75"/>
    <mergeCell ref="D49:G49"/>
    <mergeCell ref="D50:G50"/>
    <mergeCell ref="D60:G60"/>
    <mergeCell ref="A52:C52"/>
    <mergeCell ref="A55:C55"/>
    <mergeCell ref="A56:C56"/>
    <mergeCell ref="A58:C58"/>
    <mergeCell ref="D18:G18"/>
    <mergeCell ref="D72:G72"/>
    <mergeCell ref="A89:C89"/>
    <mergeCell ref="D89:G89"/>
    <mergeCell ref="A116:G116"/>
    <mergeCell ref="A75:C75"/>
    <mergeCell ref="A47:C47"/>
    <mergeCell ref="D47:G47"/>
    <mergeCell ref="D68:G68"/>
    <mergeCell ref="A69:C69"/>
    <mergeCell ref="A50:C50"/>
    <mergeCell ref="A67:C67"/>
    <mergeCell ref="A48:C48"/>
    <mergeCell ref="D48:G48"/>
    <mergeCell ref="A51:C51"/>
    <mergeCell ref="A54:C54"/>
    <mergeCell ref="D51:G51"/>
    <mergeCell ref="A49:C49"/>
    <mergeCell ref="D56:G56"/>
    <mergeCell ref="D55:G55"/>
    <mergeCell ref="A57:C57"/>
    <mergeCell ref="D54:G54"/>
    <mergeCell ref="A53:C53"/>
    <mergeCell ref="D57:G57"/>
    <mergeCell ref="I117:J117"/>
    <mergeCell ref="D81:G81"/>
    <mergeCell ref="A85:C85"/>
    <mergeCell ref="A88:C88"/>
    <mergeCell ref="D96:G96"/>
    <mergeCell ref="A91:C91"/>
    <mergeCell ref="A90:C90"/>
    <mergeCell ref="A80:C80"/>
    <mergeCell ref="A95:C95"/>
    <mergeCell ref="A94:C94"/>
    <mergeCell ref="A83:C83"/>
    <mergeCell ref="A92:C92"/>
    <mergeCell ref="A99:C99"/>
    <mergeCell ref="D98:G98"/>
    <mergeCell ref="A84:C84"/>
    <mergeCell ref="A81:C81"/>
    <mergeCell ref="D83:G83"/>
    <mergeCell ref="A101:C101"/>
    <mergeCell ref="A104:C104"/>
    <mergeCell ref="D104:G104"/>
    <mergeCell ref="A105:C105"/>
    <mergeCell ref="D103:G103"/>
    <mergeCell ref="A102:C102"/>
    <mergeCell ref="D102:G102"/>
  </mergeCells>
  <phoneticPr fontId="0" type="noConversion"/>
  <pageMargins left="0.82677165354330717" right="0.23622047244094491" top="0.35433070866141736" bottom="0.35433070866141736" header="0.31496062992125984" footer="0.31496062992125984"/>
  <pageSetup paperSize="9" scale="80" orientation="portrait" r:id="rId1"/>
  <headerFooter alignWithMargins="0"/>
  <rowBreaks count="2" manualBreakCount="2">
    <brk id="46" max="16383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</cp:lastModifiedBy>
  <cp:lastPrinted>2022-01-11T09:35:18Z</cp:lastPrinted>
  <dcterms:created xsi:type="dcterms:W3CDTF">1996-10-08T23:32:33Z</dcterms:created>
  <dcterms:modified xsi:type="dcterms:W3CDTF">2022-04-26T13:22:49Z</dcterms:modified>
</cp:coreProperties>
</file>