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Документы\Documents\м.о.Киреевск\уточнения бюджета\2024\уточнения в октябре\"/>
    </mc:Choice>
  </mc:AlternateContent>
  <bookViews>
    <workbookView xWindow="360" yWindow="300" windowWidth="14895" windowHeight="7875"/>
  </bookViews>
  <sheets>
    <sheet name="Лист1" sheetId="1" r:id="rId1"/>
  </sheets>
  <calcPr calcId="152511"/>
</workbook>
</file>

<file path=xl/calcChain.xml><?xml version="1.0" encoding="utf-8"?>
<calcChain xmlns="http://schemas.openxmlformats.org/spreadsheetml/2006/main">
  <c r="G99" i="1" l="1"/>
  <c r="H188" i="1" l="1"/>
  <c r="I188" i="1"/>
  <c r="G188" i="1"/>
  <c r="H121" i="1"/>
  <c r="I121" i="1"/>
  <c r="G121" i="1"/>
  <c r="H122" i="1"/>
  <c r="I122" i="1"/>
  <c r="G122" i="1"/>
  <c r="G123" i="1"/>
  <c r="G45" i="1" l="1"/>
  <c r="H150" i="1"/>
  <c r="H149" i="1" s="1"/>
  <c r="H148" i="1" s="1"/>
  <c r="H147" i="1" s="1"/>
  <c r="H151" i="1"/>
  <c r="I151" i="1"/>
  <c r="I150" i="1" s="1"/>
  <c r="I149" i="1" s="1"/>
  <c r="I148" i="1" s="1"/>
  <c r="I147" i="1" s="1"/>
  <c r="G151" i="1"/>
  <c r="G150" i="1" s="1"/>
  <c r="G149" i="1" s="1"/>
  <c r="G148" i="1" s="1"/>
  <c r="G147" i="1" s="1"/>
  <c r="G152" i="1"/>
  <c r="G55" i="1"/>
  <c r="G52" i="1"/>
  <c r="G86" i="1"/>
  <c r="G164" i="1"/>
  <c r="G180" i="1"/>
  <c r="G43" i="1"/>
  <c r="H100" i="1" l="1"/>
  <c r="I100" i="1"/>
  <c r="G101" i="1"/>
  <c r="G100" i="1" s="1"/>
  <c r="H82" i="1" l="1"/>
  <c r="I82" i="1"/>
  <c r="G83" i="1"/>
  <c r="G82" i="1" s="1"/>
  <c r="H106" i="1" l="1"/>
  <c r="I106" i="1"/>
  <c r="G106" i="1"/>
  <c r="G108" i="1"/>
  <c r="G112" i="1" l="1"/>
  <c r="G111" i="1" s="1"/>
  <c r="I111" i="1"/>
  <c r="H111" i="1"/>
  <c r="H124" i="1"/>
  <c r="I124" i="1"/>
  <c r="G124" i="1"/>
  <c r="G139" i="1" l="1"/>
  <c r="H35" i="1" l="1"/>
  <c r="H34" i="1" s="1"/>
  <c r="I35" i="1"/>
  <c r="I34" i="1" s="1"/>
  <c r="G35" i="1"/>
  <c r="G34" i="1" s="1"/>
  <c r="G133" i="1" l="1"/>
  <c r="I126" i="1" l="1"/>
  <c r="H126" i="1"/>
  <c r="G127" i="1"/>
  <c r="G126" i="1" s="1"/>
  <c r="H115" i="1"/>
  <c r="I115" i="1"/>
  <c r="G116" i="1"/>
  <c r="G115" i="1" s="1"/>
  <c r="G67" i="1" l="1"/>
  <c r="H98" i="1" l="1"/>
  <c r="I98" i="1"/>
  <c r="G98" i="1"/>
  <c r="H80" i="1"/>
  <c r="I80" i="1"/>
  <c r="G80" i="1"/>
  <c r="H132" i="1" l="1"/>
  <c r="H131" i="1" s="1"/>
  <c r="H130" i="1" s="1"/>
  <c r="H129" i="1" s="1"/>
  <c r="I132" i="1"/>
  <c r="I131" i="1" s="1"/>
  <c r="I130" i="1" s="1"/>
  <c r="I129" i="1" s="1"/>
  <c r="G132" i="1"/>
  <c r="G131" i="1" s="1"/>
  <c r="G130" i="1" s="1"/>
  <c r="G129" i="1" s="1"/>
  <c r="H117" i="1" l="1"/>
  <c r="I117" i="1"/>
  <c r="G117" i="1"/>
  <c r="H41" i="1"/>
  <c r="I41" i="1"/>
  <c r="G41" i="1"/>
  <c r="G159" i="1" l="1"/>
  <c r="G160" i="1"/>
  <c r="H113" i="1" l="1"/>
  <c r="I113" i="1"/>
  <c r="G114" i="1"/>
  <c r="G113" i="1" s="1"/>
  <c r="H109" i="1" l="1"/>
  <c r="H105" i="1" s="1"/>
  <c r="I109" i="1"/>
  <c r="I105" i="1" s="1"/>
  <c r="G109" i="1"/>
  <c r="G105" i="1" s="1"/>
  <c r="G158" i="1" l="1"/>
  <c r="H138" i="1" l="1"/>
  <c r="I138" i="1"/>
  <c r="G138" i="1"/>
  <c r="H96" i="1" l="1"/>
  <c r="H95" i="1" s="1"/>
  <c r="I96" i="1"/>
  <c r="I95" i="1" s="1"/>
  <c r="G96" i="1"/>
  <c r="G95" i="1" s="1"/>
  <c r="H20" i="1"/>
  <c r="I20" i="1"/>
  <c r="G20" i="1"/>
  <c r="H66" i="1" l="1"/>
  <c r="H65" i="1" s="1"/>
  <c r="I66" i="1"/>
  <c r="I65" i="1" s="1"/>
  <c r="G66" i="1"/>
  <c r="G65" i="1" s="1"/>
  <c r="H64" i="1" l="1"/>
  <c r="H63" i="1" s="1"/>
  <c r="I64" i="1"/>
  <c r="I63" i="1" s="1"/>
  <c r="G64" i="1"/>
  <c r="G63" i="1" s="1"/>
  <c r="H78" i="1" l="1"/>
  <c r="H77" i="1" s="1"/>
  <c r="I78" i="1"/>
  <c r="I77" i="1" s="1"/>
  <c r="G78" i="1"/>
  <c r="G77" i="1" s="1"/>
  <c r="H25" i="1" l="1"/>
  <c r="H24" i="1" s="1"/>
  <c r="H23" i="1" s="1"/>
  <c r="H22" i="1" s="1"/>
  <c r="I25" i="1"/>
  <c r="I24" i="1" s="1"/>
  <c r="I23" i="1" s="1"/>
  <c r="I22" i="1" s="1"/>
  <c r="G25" i="1"/>
  <c r="G24" i="1" s="1"/>
  <c r="G23" i="1" s="1"/>
  <c r="G22" i="1" s="1"/>
  <c r="G143" i="1" l="1"/>
  <c r="G142" i="1" s="1"/>
  <c r="H39" i="1"/>
  <c r="I39" i="1"/>
  <c r="G39" i="1"/>
  <c r="H174" i="1" l="1"/>
  <c r="H173" i="1" s="1"/>
  <c r="I174" i="1"/>
  <c r="I173" i="1" s="1"/>
  <c r="G174" i="1"/>
  <c r="G173" i="1" s="1"/>
  <c r="H172" i="1" l="1"/>
  <c r="G172" i="1"/>
  <c r="I172" i="1"/>
  <c r="H158" i="1"/>
  <c r="H157" i="1" s="1"/>
  <c r="H156" i="1" s="1"/>
  <c r="I158" i="1"/>
  <c r="I157" i="1" s="1"/>
  <c r="I156" i="1" s="1"/>
  <c r="G157" i="1"/>
  <c r="G156" i="1" s="1"/>
  <c r="I104" i="1" l="1"/>
  <c r="I103" i="1" s="1"/>
  <c r="H104" i="1"/>
  <c r="H103" i="1" s="1"/>
  <c r="G104" i="1"/>
  <c r="G103" i="1" s="1"/>
  <c r="H18" i="1"/>
  <c r="H17" i="1" s="1"/>
  <c r="I18" i="1"/>
  <c r="I17" i="1" s="1"/>
  <c r="G18" i="1"/>
  <c r="G17" i="1" s="1"/>
  <c r="H163" i="1" l="1"/>
  <c r="I163" i="1"/>
  <c r="H186" i="1"/>
  <c r="I186" i="1"/>
  <c r="G186" i="1"/>
  <c r="G73" i="1" l="1"/>
  <c r="G72" i="1" s="1"/>
  <c r="H57" i="1"/>
  <c r="H56" i="1" s="1"/>
  <c r="I57" i="1"/>
  <c r="I56" i="1" s="1"/>
  <c r="G57" i="1"/>
  <c r="G56" i="1" s="1"/>
  <c r="H54" i="1"/>
  <c r="H53" i="1" s="1"/>
  <c r="I54" i="1"/>
  <c r="I53" i="1" s="1"/>
  <c r="G54" i="1"/>
  <c r="G53" i="1" s="1"/>
  <c r="H51" i="1"/>
  <c r="H50" i="1" s="1"/>
  <c r="I51" i="1"/>
  <c r="I50" i="1" s="1"/>
  <c r="G51" i="1"/>
  <c r="H49" i="1" l="1"/>
  <c r="H48" i="1" s="1"/>
  <c r="I49" i="1"/>
  <c r="I48" i="1" s="1"/>
  <c r="G71" i="1"/>
  <c r="G70" i="1" s="1"/>
  <c r="H44" i="1" l="1"/>
  <c r="I44" i="1"/>
  <c r="G44" i="1"/>
  <c r="H170" i="1" l="1"/>
  <c r="I170" i="1"/>
  <c r="G170" i="1"/>
  <c r="H143" i="1"/>
  <c r="H142" i="1" s="1"/>
  <c r="I143" i="1"/>
  <c r="I142" i="1" s="1"/>
  <c r="H61" i="1" l="1"/>
  <c r="H60" i="1" s="1"/>
  <c r="I61" i="1"/>
  <c r="I60" i="1" s="1"/>
  <c r="G50" i="1"/>
  <c r="G49" i="1" s="1"/>
  <c r="G48" i="1" l="1"/>
  <c r="G61" i="1"/>
  <c r="G60" i="1" s="1"/>
  <c r="I85" i="1" l="1"/>
  <c r="I84" i="1" s="1"/>
  <c r="H85" i="1"/>
  <c r="H84" i="1" s="1"/>
  <c r="G85" i="1"/>
  <c r="G84" i="1" s="1"/>
  <c r="G76" i="1" s="1"/>
  <c r="I76" i="1" l="1"/>
  <c r="I75" i="1" s="1"/>
  <c r="H76" i="1"/>
  <c r="H75" i="1" s="1"/>
  <c r="G75" i="1"/>
  <c r="G69" i="1" s="1"/>
  <c r="H70" i="1"/>
  <c r="H73" i="1"/>
  <c r="H72" i="1" s="1"/>
  <c r="I70" i="1"/>
  <c r="I73" i="1"/>
  <c r="I72" i="1" s="1"/>
  <c r="H69" i="1" l="1"/>
  <c r="I69" i="1"/>
  <c r="I71" i="1"/>
  <c r="H71" i="1"/>
  <c r="G185" i="1"/>
  <c r="G184" i="1" s="1"/>
  <c r="G183" i="1" s="1"/>
  <c r="H185" i="1"/>
  <c r="H184" i="1" s="1"/>
  <c r="H183" i="1" s="1"/>
  <c r="I185" i="1"/>
  <c r="I184" i="1" s="1"/>
  <c r="I183" i="1" s="1"/>
  <c r="G120" i="1" l="1"/>
  <c r="G102" i="1" s="1"/>
  <c r="G163" i="1"/>
  <c r="H168" i="1"/>
  <c r="H167" i="1" s="1"/>
  <c r="I168" i="1"/>
  <c r="I167" i="1" s="1"/>
  <c r="G168" i="1"/>
  <c r="G167" i="1" s="1"/>
  <c r="H94" i="1" l="1"/>
  <c r="H93" i="1" s="1"/>
  <c r="I94" i="1"/>
  <c r="I93" i="1" s="1"/>
  <c r="I90" i="1"/>
  <c r="I89" i="1" s="1"/>
  <c r="I88" i="1" s="1"/>
  <c r="I87" i="1" s="1"/>
  <c r="I68" i="1" s="1"/>
  <c r="H90" i="1"/>
  <c r="H89" i="1" s="1"/>
  <c r="H88" i="1" s="1"/>
  <c r="H87" i="1" s="1"/>
  <c r="H68" i="1" s="1"/>
  <c r="G90" i="1"/>
  <c r="G89" i="1" s="1"/>
  <c r="G88" i="1" s="1"/>
  <c r="G87" i="1" s="1"/>
  <c r="G68" i="1" s="1"/>
  <c r="G182" i="1" l="1"/>
  <c r="G181" i="1" s="1"/>
  <c r="H165" i="1" l="1"/>
  <c r="H162" i="1" s="1"/>
  <c r="I165" i="1"/>
  <c r="I162" i="1" s="1"/>
  <c r="G165" i="1"/>
  <c r="G162" i="1" s="1"/>
  <c r="I161" i="1" l="1"/>
  <c r="I155" i="1" s="1"/>
  <c r="I154" i="1" s="1"/>
  <c r="G161" i="1"/>
  <c r="G155" i="1" s="1"/>
  <c r="G154" i="1" s="1"/>
  <c r="H161" i="1"/>
  <c r="H155" i="1" s="1"/>
  <c r="H154" i="1" s="1"/>
  <c r="I37" i="1"/>
  <c r="H37" i="1"/>
  <c r="G37" i="1"/>
  <c r="H153" i="1" l="1"/>
  <c r="I153" i="1"/>
  <c r="G153" i="1"/>
  <c r="I33" i="1"/>
  <c r="I32" i="1" s="1"/>
  <c r="H33" i="1"/>
  <c r="H32" i="1" s="1"/>
  <c r="G33" i="1"/>
  <c r="G32" i="1" s="1"/>
  <c r="H179" i="1"/>
  <c r="H178" i="1" s="1"/>
  <c r="H177" i="1" s="1"/>
  <c r="H176" i="1" s="1"/>
  <c r="I179" i="1"/>
  <c r="I178" i="1" s="1"/>
  <c r="I177" i="1" s="1"/>
  <c r="I176" i="1" s="1"/>
  <c r="I141" i="1" l="1"/>
  <c r="I140" i="1" s="1"/>
  <c r="H141" i="1"/>
  <c r="H140" i="1" s="1"/>
  <c r="H30" i="1"/>
  <c r="H29" i="1" s="1"/>
  <c r="H28" i="1" s="1"/>
  <c r="H27" i="1" s="1"/>
  <c r="I30" i="1"/>
  <c r="I29" i="1" s="1"/>
  <c r="I28" i="1" s="1"/>
  <c r="I27" i="1" s="1"/>
  <c r="G179" i="1"/>
  <c r="G178" i="1" s="1"/>
  <c r="G177" i="1" s="1"/>
  <c r="G176" i="1" s="1"/>
  <c r="I136" i="1"/>
  <c r="H136" i="1"/>
  <c r="G136" i="1"/>
  <c r="G135" i="1" s="1"/>
  <c r="I59" i="1"/>
  <c r="I47" i="1" s="1"/>
  <c r="I46" i="1" s="1"/>
  <c r="H59" i="1"/>
  <c r="H47" i="1" s="1"/>
  <c r="H46" i="1" s="1"/>
  <c r="G30" i="1"/>
  <c r="G29" i="1" s="1"/>
  <c r="G28" i="1" s="1"/>
  <c r="G27" i="1" s="1"/>
  <c r="H120" i="1" l="1"/>
  <c r="H102" i="1" s="1"/>
  <c r="I135" i="1"/>
  <c r="I134" i="1" s="1"/>
  <c r="I128" i="1" s="1"/>
  <c r="H135" i="1"/>
  <c r="H134" i="1" s="1"/>
  <c r="H128" i="1" s="1"/>
  <c r="I120" i="1"/>
  <c r="I102" i="1" s="1"/>
  <c r="G134" i="1"/>
  <c r="G128" i="1" s="1"/>
  <c r="I182" i="1"/>
  <c r="I181" i="1" s="1"/>
  <c r="H182" i="1"/>
  <c r="H181" i="1" s="1"/>
  <c r="G141" i="1"/>
  <c r="G140" i="1" s="1"/>
  <c r="I16" i="1"/>
  <c r="I15" i="1" s="1"/>
  <c r="I14" i="1" s="1"/>
  <c r="H16" i="1"/>
  <c r="H15" i="1" s="1"/>
  <c r="H14" i="1" s="1"/>
  <c r="G94" i="1"/>
  <c r="G93" i="1" s="1"/>
  <c r="G59" i="1"/>
  <c r="G47" i="1" s="1"/>
  <c r="G46" i="1" s="1"/>
  <c r="G16" i="1"/>
  <c r="G15" i="1" s="1"/>
  <c r="G14" i="1" s="1"/>
  <c r="H92" i="1" l="1"/>
  <c r="H191" i="1" s="1"/>
  <c r="G92" i="1"/>
  <c r="G191" i="1" s="1"/>
  <c r="I92" i="1"/>
  <c r="I191" i="1" s="1"/>
</calcChain>
</file>

<file path=xl/sharedStrings.xml><?xml version="1.0" encoding="utf-8"?>
<sst xmlns="http://schemas.openxmlformats.org/spreadsheetml/2006/main" count="673" uniqueCount="208">
  <si>
    <t>Наименование</t>
  </si>
  <si>
    <t>Раздел</t>
  </si>
  <si>
    <t>Подраздел</t>
  </si>
  <si>
    <t>Целевая статья</t>
  </si>
  <si>
    <t>Вид расхода</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</si>
  <si>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</si>
  <si>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</si>
  <si>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</si>
  <si>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</si>
  <si>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Обеспечение функционирования представительных органов МО</t>
  </si>
  <si>
    <t xml:space="preserve">Обеспечение функционирования аппарата представительных органов </t>
  </si>
  <si>
    <t>04</t>
  </si>
  <si>
    <t>Непрограммные расходы</t>
  </si>
  <si>
    <t>Национальная безопасность и правоохранительная деятельность</t>
  </si>
  <si>
    <t>09</t>
  </si>
  <si>
    <t>Непрограммные  расходы</t>
  </si>
  <si>
    <t>08</t>
  </si>
  <si>
    <t>Национальная экономика</t>
  </si>
  <si>
    <t>Жилищно-коммунальное хозяйство</t>
  </si>
  <si>
    <t>05</t>
  </si>
  <si>
    <t>02</t>
  </si>
  <si>
    <t>Физическая культура и спорт</t>
  </si>
  <si>
    <t>Другие вопросы в области жилищно-коммунального хозяйства</t>
  </si>
  <si>
    <t>13</t>
  </si>
  <si>
    <t>Другие общегосударственные вопросы</t>
  </si>
  <si>
    <t>Резервные фонды</t>
  </si>
  <si>
    <t>Благоустройство</t>
  </si>
  <si>
    <t>Культура</t>
  </si>
  <si>
    <t>Пенсионное обеспечение</t>
  </si>
  <si>
    <t>Физическая культура</t>
  </si>
  <si>
    <t>71 1 00 00000</t>
  </si>
  <si>
    <t>71 0 00 00000</t>
  </si>
  <si>
    <t>71 1 00 00110</t>
  </si>
  <si>
    <t xml:space="preserve">Расходы на выплаты по оплате труда работников государственных органов по аппарату представительных органов </t>
  </si>
  <si>
    <t>99 0 00 00000</t>
  </si>
  <si>
    <t>99 9 00 00000</t>
  </si>
  <si>
    <t>99 9 00 20010</t>
  </si>
  <si>
    <t xml:space="preserve">Резервный фонд муниципального образования </t>
  </si>
  <si>
    <t>99 9 00 20020</t>
  </si>
  <si>
    <t>99 9 00 20460</t>
  </si>
  <si>
    <t xml:space="preserve">Расходы, связанные с подготовкой населения и организаций к действиям в чрезвычайной ситуации в мирное время   </t>
  </si>
  <si>
    <t>99 9 00 20440</t>
  </si>
  <si>
    <t>99 9 00 20350</t>
  </si>
  <si>
    <t>Расходы, связанные с мероприятиями  в области коммунального хозяйства</t>
  </si>
  <si>
    <t>99 9 00 20360</t>
  </si>
  <si>
    <t>99 9 00 20370</t>
  </si>
  <si>
    <t>99 9 00 20390</t>
  </si>
  <si>
    <t>99 9 00 00590</t>
  </si>
  <si>
    <t>01 0 00 00000</t>
  </si>
  <si>
    <t>Расходы, связанные с доплатой к пенсиям муниципальных служащих</t>
  </si>
  <si>
    <t>99 9 00 71020</t>
  </si>
  <si>
    <t xml:space="preserve">Расходы, связанные с мероприятиями по  развитию спорта м.о.г.Киреевск </t>
  </si>
  <si>
    <t>Коммунальное хозяйство</t>
  </si>
  <si>
    <t>Дорожное хозяйство</t>
  </si>
  <si>
    <t>Жилищное хозяйство</t>
  </si>
  <si>
    <t>Расходы, связанные с мероприятиями по благоустройству городских поселений</t>
  </si>
  <si>
    <t>Иные  межбюджетные трансферты</t>
  </si>
  <si>
    <t>Расходы, связанные с мероприятиями в области уличного  освещения</t>
  </si>
  <si>
    <t>Расходы на выплаты персоналу казенных учреждений</t>
  </si>
  <si>
    <t>Уплата налогов, сборов и иных платежей</t>
  </si>
  <si>
    <t>Расходы на выплаты персоналу государственных(муниципальных) органов</t>
  </si>
  <si>
    <t>Другие вопросы в области национальной экономики</t>
  </si>
  <si>
    <t>Расходы, связанные с мероприятиями по землеустройству и землепользованию</t>
  </si>
  <si>
    <t>Иные закупки товаров, работ и услуг для обеспечения государственных (муниципальных) нужд</t>
  </si>
  <si>
    <t>12</t>
  </si>
  <si>
    <t>99 9 00 20330</t>
  </si>
  <si>
    <t xml:space="preserve">Расходы на обеспечение деятельности  администрации мо Киреевский район </t>
  </si>
  <si>
    <t>04 0 00 00000</t>
  </si>
  <si>
    <t>11</t>
  </si>
  <si>
    <t>Расходы, связанные с ремонтом, содержанием дорог и организацией дорожного движения, осуществляемые за счет средств дорожного фонда района</t>
  </si>
  <si>
    <t xml:space="preserve">Культура, кинематография </t>
  </si>
  <si>
    <t>09 0 00 00000</t>
  </si>
  <si>
    <t>Расходы,  связанные с капитальным, текущим ремонтом и содержанием  муниципального жилищного фонда</t>
  </si>
  <si>
    <t>Иные закупки товаров, работ и услуг для обеспечения государственных муниципальных) нужд</t>
  </si>
  <si>
    <t>Резервные средства</t>
  </si>
  <si>
    <t>Итого</t>
  </si>
  <si>
    <t>Расходы, связанные с подготовкой населения и организаций к действиям в чрезвычайной ситуации в мирное время</t>
  </si>
  <si>
    <t>12 0 00 00000</t>
  </si>
  <si>
    <t>Расходы на обеспечение деятельности (оказание услуг) государственных (муниципальных) организаций (МБУ"Киреевский ФОК")</t>
  </si>
  <si>
    <t>Расходы на обеспечение деятельности (оказание услуг) государственных (муниципальных) организаций (МБУК"Киреевский ГДК")</t>
  </si>
  <si>
    <t>Расходы на обеспечение деятельности (оказание услуг) государственных (муниципальных) организаций (МБУК"Киреевский ГПКО")</t>
  </si>
  <si>
    <t>Расходы на обеспечение деятельности(оказания услуг) государственных (муниципальных)организаций (МКУ "Городское хозяйство")</t>
  </si>
  <si>
    <t>10</t>
  </si>
  <si>
    <t>Защита населения и территории от чрезвычайных ситуаций природного и техногенного характера,  пожарная безопасность</t>
  </si>
  <si>
    <t>Иные выплаты населению</t>
  </si>
  <si>
    <t>Публичные нормативные социальные выплаты гражданам</t>
  </si>
  <si>
    <t>2024г.</t>
  </si>
  <si>
    <t xml:space="preserve">Иные непрограммные мероприятия в рамках непрограммных расходов </t>
  </si>
  <si>
    <t>Регистрация муниципального имущества и проведение кадастровых работ</t>
  </si>
  <si>
    <t>12 4 00 00000</t>
  </si>
  <si>
    <t>12 4 01 00000</t>
  </si>
  <si>
    <t>12 4 01 20440</t>
  </si>
  <si>
    <t xml:space="preserve">Комплексы процессных мероприятий </t>
  </si>
  <si>
    <t>Комплекс процессных мероприятий  "Поддержание в готовности к использованию по предназначению источников наружного пожарного водоснабжения (ремонт, замена, установка вышедших из строя пожарных гидрантов)"</t>
  </si>
  <si>
    <t>12 4 02 00000</t>
  </si>
  <si>
    <t>12 4 02 20440</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</si>
  <si>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</si>
  <si>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12 4 03 00000</t>
  </si>
  <si>
    <t>12 4 03 20440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</si>
  <si>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</si>
  <si>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Комплексы процессных мероприятий</t>
  </si>
  <si>
    <t>Комплексы процессных мероприятий "Безопасность дорожного движения"</t>
  </si>
  <si>
    <t>Расходы, направленные на повышение безопасности дорожного движения на автомобильных дорогах общего пользования местного значения</t>
  </si>
  <si>
    <t>04 4 00 00000</t>
  </si>
  <si>
    <t>04 4 01 00000</t>
  </si>
  <si>
    <t>04 4 01 20091</t>
  </si>
  <si>
    <t>09 4 00 00000</t>
  </si>
  <si>
    <t>09 4 02 00000</t>
  </si>
  <si>
    <t>09 4 02 20090</t>
  </si>
  <si>
    <t>01 4 03 00000</t>
  </si>
  <si>
    <t>01 4 03 00590</t>
  </si>
  <si>
    <t>Комплекс процессных мероприятий "Развитие физической культуры и спорта м.о.г. Киреевск"</t>
  </si>
  <si>
    <t>Субсидии бюджетному учреждению</t>
  </si>
  <si>
    <t>01 4 00 00000</t>
  </si>
  <si>
    <t>01 4 03 20110</t>
  </si>
  <si>
    <t>01 4 01 00000</t>
  </si>
  <si>
    <t>01 4 01 00590</t>
  </si>
  <si>
    <t>01 4 01 80890</t>
  </si>
  <si>
    <t>Комплекс процессных мероприятий "Сохранение и развитие традиционной народной культуры, промыслов и ремесел"</t>
  </si>
  <si>
    <t>На частичную компенсацию дополнительных расходов на повышение оплаты труда работников муниципальных учреждений культуры (для МБУК "Кир. ГДК")</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</si>
  <si>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</si>
  <si>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01 4 02 00000</t>
  </si>
  <si>
    <t>01 4 02 00590</t>
  </si>
  <si>
    <t>01 4 02 80890</t>
  </si>
  <si>
    <t xml:space="preserve">Приложение 3  </t>
  </si>
  <si>
    <t>Комплекс процессных мероприятий " Поэтапная реконструкция сетей коммунальной инфраструктуры, имеющих большой процент износа"</t>
  </si>
  <si>
    <t>11 0 00 00000</t>
  </si>
  <si>
    <t>11 4 00 00000</t>
  </si>
  <si>
    <t>11 4 01 00000</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</si>
  <si>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</si>
  <si>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</si>
  <si>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</si>
  <si>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Расходы, связанные с организацией библиотечного обслуживания населения, комплектованием и обеспечением сохранности библиотечных фондов библиотек поселений</t>
  </si>
  <si>
    <t>99 9 00 80040</t>
  </si>
  <si>
    <t>2025г.</t>
  </si>
  <si>
    <t>Муниципальная программа "Повышение безопасности дорожного движения в муниципальном образовании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</si>
  <si>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</si>
  <si>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06</t>
  </si>
  <si>
    <t>Обеспечение деятельности финансовых, налоговых и таможенных органов и органов финансового (финансово-бюджетного) надзора</t>
  </si>
  <si>
    <t>Передача полномочий на осуществление внешнего муниципального финансового контроля</t>
  </si>
  <si>
    <t>09 4 01 00000</t>
  </si>
  <si>
    <t>09 4 01 20090</t>
  </si>
  <si>
    <t>99 9 00 20040</t>
  </si>
  <si>
    <t>Бюджетные инвестиции</t>
  </si>
  <si>
    <t>Расходы на выплаты персоналу государственных (муниципальных) органов</t>
  </si>
  <si>
    <t>14</t>
  </si>
  <si>
    <t>Другие вопросы в области национальной безопасности и правоохранительной деятельности</t>
  </si>
  <si>
    <t>(руб.)</t>
  </si>
  <si>
    <t>99 9 00 S0600</t>
  </si>
  <si>
    <t>Расходы на оказание поддержки граждан и их объединений, участвующих в охране общественного порядка</t>
  </si>
  <si>
    <t>01 2 00 00000</t>
  </si>
  <si>
    <t>99 9 00 81260</t>
  </si>
  <si>
    <t>Расходы, направленные на проведение конкурсов «Активный сельский староста», «Активный руководитель территориального общественного самоуправления»</t>
  </si>
  <si>
    <t xml:space="preserve">                                                                                                              к решению Собрания депутатов муниципального образования город Киреевск Киреевского района  </t>
  </si>
  <si>
    <t>Распределение бюджетных ассигнований бюджета муниципального образования город Киреевск Киреевского района на 2024 год и на плановый период 2025 и 2026 годов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муниципального образования город Киреевск Киреевского района</t>
  </si>
  <si>
    <t>2026г.</t>
  </si>
  <si>
    <t>71 1 00 00190</t>
  </si>
  <si>
    <t>Расходы на обеспечение функций государственных (муниципальных) органов по аппарату представительных органов</t>
  </si>
  <si>
    <t>11 4 01 S0390</t>
  </si>
  <si>
    <t>01 2 01 00000</t>
  </si>
  <si>
    <t>01 2 01 L4670</t>
  </si>
  <si>
    <t xml:space="preserve">Муниципальные проекты
</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</si>
  <si>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</si>
  <si>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</si>
  <si>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11 4 01 80320</t>
  </si>
  <si>
    <t>Мероприятия, направленные на выполнение работ на объектах коммунальной инфраструктуры</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</si>
  <si>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</si>
  <si>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</si>
  <si>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Комплекс процессных мероприятий " Развитие парка культуры и отдыха г.Киреевск"</t>
  </si>
  <si>
    <t>Мероприятия, направленные на строительство (реконструкцию), модернизацию, капитальный ремонт и ремонт объектов водоснабжения Тульской области</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</si>
  <si>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</si>
  <si>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11 4 01 80400</t>
  </si>
  <si>
    <t>11 4 01 20360</t>
  </si>
  <si>
    <t>Расходы, связанные с мероприятиями в области коммунального хозяйства</t>
  </si>
  <si>
    <t xml:space="preserve">№ 4-1 от 21.12.2023 </t>
  </si>
  <si>
    <t xml:space="preserve">Приложение 2  </t>
  </si>
  <si>
    <t>99 9 00 20600</t>
  </si>
  <si>
    <t>Прочие выплаты по обязательствам муниципального образования город Киреевск Киреевского района</t>
  </si>
  <si>
    <t>Исполнение судебных актов</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</si>
  <si>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</si>
  <si>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</si>
  <si>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06 0 00 00000</t>
  </si>
  <si>
    <t>06 4 00 00000</t>
  </si>
  <si>
    <t>06 4 02 00000</t>
  </si>
  <si>
    <t>06 4 02 20132</t>
  </si>
  <si>
    <t>Муниципальная программа "Формирование современной городской среды в муниципальном образовании город Киреевск Киреевского района"</t>
  </si>
  <si>
    <t>99 9 00 82990</t>
  </si>
  <si>
    <r>
      <t>09 4 01 8001</t>
    </r>
    <r>
      <rPr>
        <b/>
        <sz val="10"/>
        <color theme="1"/>
        <rFont val="PT Astra Serif"/>
        <family val="1"/>
        <charset val="204"/>
      </rPr>
      <t>I</t>
    </r>
  </si>
  <si>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</si>
  <si>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снос многоквартирных домов, признанных аварийными, и (или) вывоз строительного мусора после их сноса или обрушения</t>
  </si>
  <si>
    <t>11 4 01 S0340</t>
  </si>
  <si>
    <t>11 4 01 8032I</t>
  </si>
  <si>
    <t>99 9 00 81140</t>
  </si>
  <si>
    <t>Мероприятия, направленные на строительство и капитальный ремонт объектов коммунальной инфраструктуры</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</si>
  <si>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</si>
  <si>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приобретение специализированной техники</t>
  </si>
  <si>
    <t>Заместитель начальника финансового управления администрации муниципального образования Киреевский район</t>
  </si>
  <si>
    <t>Т.В. Архипенкова</t>
  </si>
  <si>
    <t>Социальные выплаты гражданам, кроме публичных нормативных социальных выплат</t>
  </si>
  <si>
    <t>Финансовое обеспечение дорожной деятельности в отношении автомобильных дорог общего пользования местного значения</t>
  </si>
  <si>
    <t>09 4 01 82440</t>
  </si>
  <si>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г. Киреевск, ул. Пролетарская, д. 3, источником финансового обеспечения которого являются бюджетные ассигнования резервного фонда Правительства Тульской области</t>
  </si>
  <si>
    <t>99 9 00 8905I</t>
  </si>
  <si>
    <t>Охрана окружающей среды</t>
  </si>
  <si>
    <t>Другие вопросы в области охраны окружающей среды</t>
  </si>
  <si>
    <t>99 9 0089561</t>
  </si>
  <si>
    <t>Комплекс мероприятий, направленных на социально-экономическое развитие Тульской области (рекультивация и (или) удаление (ликвидация) мест размещения отходов, не соответствующих требованиям законодательства в области охраны окружающей среды, в том числе несанкционированных свалок)</t>
  </si>
  <si>
    <t xml:space="preserve">№                   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</si>
</sst>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0"/>
      <name val="Arial Cyr"/>
      <family val="2"/>
      <charset val="204"/>
    </font>
    <font>
      <sz val="8"/>
      <color theme="1"/>
      <name val="Calibri"/>
      <family val="2"/>
      <charset val="204"/>
      <scheme val="minor"/>
    </font>
    <font>
      <b/>
      <sz val="11"/>
      <color theme="1"/>
      <name val="Calibri"/>
      <family val="2"/>
      <charset val="204"/>
      <scheme val="minor"/>
    </font>
    <font>
      <b/>
      <sz val="8"/>
      <color theme="1"/>
      <name val="Calibri"/>
      <family val="2"/>
      <charset val="204"/>
      <scheme val="minor"/>
    </font>
    <font>
      <sz val="11"/>
      <color theme="1"/>
      <name val="PT Astra Serif"/>
      <family val="1"/>
      <charset val="204"/>
    </font>
    <font>
      <sz val="10"/>
      <color theme="1"/>
      <name val="PT Astra Serif"/>
      <family val="1"/>
      <charset val="204"/>
    </font>
    <font>
      <b/>
      <sz val="12"/>
      <color theme="1"/>
      <name val="PT Astra Serif"/>
      <family val="1"/>
      <charset val="204"/>
    </font>
    <font>
      <b/>
      <sz val="10"/>
      <color theme="1"/>
      <name val="PT Astra Serif"/>
      <family val="1"/>
      <charset val="204"/>
    </font>
    <font>
      <sz val="10"/>
      <color rgb="FF000000"/>
      <name val="PT Astra Serif"/>
      <family val="1"/>
      <charset val="204"/>
    </font>
    <font>
      <sz val="10"/>
      <name val="PT Astra Serif"/>
      <family val="1"/>
      <charset val="204"/>
    </font>
    <font>
      <b/>
      <sz val="14"/>
      <color theme="1"/>
      <name val="PT Astra Serif"/>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48">
    <xf numFmtId="0" fontId="0" fillId="0" borderId="0" xfId="0"/>
    <xf numFmtId="0" fontId="0" fillId="0" borderId="0" xfId="0" applyAlignment="1">
      <alignment vertical="top"/>
    </xf>
    <xf numFmtId="164" fontId="0" fillId="0" borderId="0" xfId="0" applyNumberFormat="1" applyAlignment="1">
      <alignment vertical="top"/>
    </xf>
    <xf numFmtId="0" fontId="3" fillId="0" borderId="0" xfId="0" applyFont="1" applyAlignment="1">
      <alignment vertical="top"/>
    </xf>
    <xf numFmtId="0" fontId="2" fillId="0" borderId="0" xfId="0" applyFont="1" applyAlignment="1">
      <alignment vertical="top"/>
    </xf>
    <xf numFmtId="0" fontId="4" fillId="0" borderId="0" xfId="0" applyFont="1" applyAlignment="1">
      <alignment vertical="top"/>
    </xf>
    <xf numFmtId="0" fontId="2" fillId="0" borderId="0" xfId="0" applyFont="1" applyBorder="1" applyAlignment="1">
      <alignment vertical="top"/>
    </xf>
    <xf numFmtId="0" fontId="5" fillId="0" borderId="0" xfId="0" applyFont="1" applyAlignment="1">
      <alignment vertical="top"/>
    </xf>
    <xf numFmtId="164" fontId="5" fillId="0" borderId="0" xfId="0" applyNumberFormat="1" applyFont="1" applyAlignment="1">
      <alignment vertical="top"/>
    </xf>
    <xf numFmtId="0" fontId="6" fillId="0" borderId="0" xfId="0" applyFont="1" applyAlignment="1">
      <alignment vertical="top"/>
    </xf>
    <xf numFmtId="0" fontId="8" fillId="0" borderId="5" xfId="0" applyFont="1" applyBorder="1" applyAlignment="1">
      <alignment horizontal="center" wrapText="1"/>
    </xf>
    <xf numFmtId="0" fontId="8" fillId="0" borderId="4" xfId="0" applyFont="1" applyBorder="1" applyAlignment="1">
      <alignment horizontal="center" textRotation="90" wrapText="1"/>
    </xf>
    <xf numFmtId="0" fontId="8" fillId="0" borderId="4" xfId="0" applyFont="1" applyBorder="1" applyAlignment="1">
      <alignment horizontal="center" wrapText="1"/>
    </xf>
    <xf numFmtId="164" fontId="8" fillId="0" borderId="4" xfId="0" applyNumberFormat="1" applyFont="1" applyBorder="1" applyAlignment="1">
      <alignment horizontal="center" wrapText="1"/>
    </xf>
    <xf numFmtId="0" fontId="8" fillId="0" borderId="6" xfId="0" applyFont="1" applyBorder="1" applyAlignment="1">
      <alignment horizontal="center" wrapText="1"/>
    </xf>
    <xf numFmtId="0" fontId="6" fillId="0" borderId="3" xfId="0" applyFont="1" applyBorder="1" applyAlignment="1">
      <alignment horizontal="left" wrapText="1"/>
    </xf>
    <xf numFmtId="49" fontId="6" fillId="0" borderId="1" xfId="0" applyNumberFormat="1" applyFont="1" applyBorder="1" applyAlignment="1">
      <alignment horizontal="center" wrapText="1"/>
    </xf>
    <xf numFmtId="0" fontId="6" fillId="0" borderId="1" xfId="0" applyFont="1" applyBorder="1" applyAlignment="1">
      <alignment horizontal="center" wrapText="1"/>
    </xf>
    <xf numFmtId="49" fontId="10" fillId="0" borderId="3" xfId="1" applyNumberFormat="1" applyFont="1" applyFill="1" applyBorder="1" applyAlignment="1">
      <alignment horizontal="left" wrapText="1"/>
    </xf>
    <xf numFmtId="0" fontId="9" fillId="0" borderId="8" xfId="0" applyFont="1" applyBorder="1" applyAlignment="1">
      <alignment horizontal="left" vertical="top" wrapText="1"/>
    </xf>
    <xf numFmtId="0" fontId="6" fillId="0" borderId="0" xfId="0" applyFont="1" applyBorder="1" applyAlignment="1">
      <alignment horizontal="left" wrapText="1"/>
    </xf>
    <xf numFmtId="0" fontId="5" fillId="0" borderId="0" xfId="0" applyFont="1" applyBorder="1" applyAlignment="1">
      <alignment horizontal="center"/>
    </xf>
    <xf numFmtId="0" fontId="5" fillId="0" borderId="0" xfId="0" applyFont="1" applyAlignment="1">
      <alignment horizontal="center"/>
    </xf>
    <xf numFmtId="164" fontId="5" fillId="0" borderId="0" xfId="0" applyNumberFormat="1" applyFont="1" applyAlignment="1">
      <alignment horizontal="center"/>
    </xf>
    <xf numFmtId="49" fontId="10" fillId="0" borderId="0" xfId="1" applyNumberFormat="1" applyFont="1" applyFill="1" applyBorder="1" applyAlignment="1">
      <alignment horizontal="left" wrapText="1"/>
    </xf>
    <xf numFmtId="49" fontId="10" fillId="0" borderId="0" xfId="1" applyNumberFormat="1" applyFont="1" applyFill="1" applyBorder="1" applyAlignment="1">
      <alignment horizontal="center" wrapText="1"/>
    </xf>
    <xf numFmtId="0" fontId="11" fillId="0" borderId="9" xfId="0" applyFont="1" applyBorder="1" applyAlignment="1">
      <alignment horizontal="left" wrapText="1"/>
    </xf>
    <xf numFmtId="0" fontId="6" fillId="0" borderId="10" xfId="0" applyFont="1" applyBorder="1" applyAlignment="1">
      <alignment horizontal="center"/>
    </xf>
    <xf numFmtId="0" fontId="8" fillId="0" borderId="4" xfId="0" applyNumberFormat="1" applyFont="1" applyBorder="1" applyAlignment="1">
      <alignment horizontal="center" textRotation="90" wrapText="1"/>
    </xf>
    <xf numFmtId="4" fontId="6" fillId="0" borderId="1" xfId="0" applyNumberFormat="1" applyFont="1" applyBorder="1" applyAlignment="1">
      <alignment horizontal="center" wrapText="1"/>
    </xf>
    <xf numFmtId="4" fontId="6" fillId="0" borderId="2" xfId="0" applyNumberFormat="1" applyFont="1" applyBorder="1" applyAlignment="1">
      <alignment horizontal="center" wrapText="1"/>
    </xf>
    <xf numFmtId="4" fontId="6" fillId="0" borderId="1" xfId="0" applyNumberFormat="1" applyFont="1" applyFill="1" applyBorder="1" applyAlignment="1">
      <alignment horizontal="center" wrapText="1"/>
    </xf>
    <xf numFmtId="0" fontId="10" fillId="2" borderId="3" xfId="0" applyFont="1" applyFill="1" applyBorder="1" applyAlignment="1" applyProtection="1">
      <alignment horizontal="left" vertical="center" wrapText="1"/>
      <protection locked="0"/>
    </xf>
    <xf numFmtId="0" fontId="6" fillId="0" borderId="3" xfId="0" applyFont="1" applyBorder="1" applyAlignment="1">
      <alignment vertical="top" wrapText="1"/>
    </xf>
    <xf numFmtId="0" fontId="10" fillId="2" borderId="1" xfId="0" applyFont="1" applyFill="1" applyBorder="1" applyAlignment="1" applyProtection="1">
      <alignment horizontal="center"/>
      <protection locked="0"/>
    </xf>
    <xf numFmtId="4" fontId="8" fillId="0" borderId="10" xfId="0" applyNumberFormat="1" applyFont="1" applyBorder="1" applyAlignment="1">
      <alignment horizontal="center"/>
    </xf>
    <xf numFmtId="49" fontId="6" fillId="0" borderId="11" xfId="0" applyNumberFormat="1" applyFont="1" applyBorder="1" applyAlignment="1">
      <alignment horizontal="center" wrapText="1"/>
    </xf>
    <xf numFmtId="49" fontId="6" fillId="2" borderId="1" xfId="0" applyNumberFormat="1" applyFont="1" applyFill="1" applyBorder="1" applyAlignment="1">
      <alignment horizontal="center" wrapText="1"/>
    </xf>
    <xf numFmtId="0" fontId="10" fillId="0" borderId="3" xfId="0" applyFont="1" applyBorder="1" applyAlignment="1">
      <alignment horizontal="left" wrapText="1"/>
    </xf>
    <xf numFmtId="0" fontId="9" fillId="0" borderId="8" xfId="0" applyFont="1" applyBorder="1" applyAlignment="1">
      <alignment horizontal="left" wrapText="1"/>
    </xf>
    <xf numFmtId="0" fontId="6" fillId="0" borderId="0" xfId="0" applyFont="1" applyAlignment="1">
      <alignment horizontal="right" wrapText="1"/>
    </xf>
    <xf numFmtId="0" fontId="6" fillId="0" borderId="3" xfId="0" applyFont="1" applyBorder="1" applyAlignment="1">
      <alignment horizontal="left" vertical="top" wrapText="1"/>
    </xf>
    <xf numFmtId="4" fontId="8" fillId="0" borderId="12" xfId="0" applyNumberFormat="1" applyFont="1" applyBorder="1" applyAlignment="1">
      <alignment horizontal="center"/>
    </xf>
    <xf numFmtId="49" fontId="10" fillId="0" borderId="0" xfId="1" applyNumberFormat="1" applyFont="1" applyFill="1" applyBorder="1" applyAlignment="1">
      <alignment horizontal="right" wrapText="1"/>
    </xf>
    <xf numFmtId="0" fontId="5" fillId="0" borderId="7" xfId="0" applyFont="1" applyBorder="1" applyAlignment="1">
      <alignment horizontal="right" wrapText="1"/>
    </xf>
    <xf numFmtId="0" fontId="6" fillId="0" borderId="0" xfId="0" applyFont="1" applyAlignment="1">
      <alignment horizontal="right" wrapText="1"/>
    </xf>
    <xf numFmtId="0" fontId="6" fillId="0" borderId="0" xfId="0" applyFont="1" applyAlignment="1">
      <alignment horizontal="center" vertical="center" wrapText="1"/>
    </xf>
    <xf numFmtId="0" fontId="7" fillId="0" borderId="0" xfId="0" applyFont="1" applyAlignment="1">
      <alignment horizontal="center"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
  <sheetViews>
    <sheetView tabSelected="1" topLeftCell="A182" workbookViewId="0">
      <selection activeCell="G100" sqref="G100"/>
    </sheetView>
  </sheetViews>
  <sheetFormatPr defaultRowHeight="15" x14ac:dyDescent="0.25"/>
  <cols>
    <col min="1" max="1" width="3.140625" style="1" customWidth="1"/>
    <col min="2" max="2" width="32.140625" style="1" customWidth="1"/>
    <col min="3" max="3" width="5.7109375" style="1" customWidth="1"/>
    <col min="4" max="4" width="5.42578125" style="1" customWidth="1"/>
    <col min="5" max="5" width="12.5703125" style="1" customWidth="1"/>
    <col min="6" max="6" width="5.140625" style="1" customWidth="1"/>
    <col min="7" max="7" width="13.42578125" style="2" customWidth="1"/>
    <col min="8" max="8" width="13" style="1" customWidth="1"/>
    <col min="9" max="9" width="13.140625" style="1" customWidth="1"/>
    <col min="10" max="10" width="11.85546875" style="1" customWidth="1"/>
    <col min="11" max="16384" width="9.140625" style="1"/>
  </cols>
  <sheetData>
    <row r="1" spans="2:9" hidden="1" x14ac:dyDescent="0.25"/>
    <row r="2" spans="2:9" hidden="1" x14ac:dyDescent="0.25"/>
    <row r="3" spans="2:9" x14ac:dyDescent="0.2">
      <c r="H3" s="45" t="s">
        <v>175</v>
      </c>
      <c r="I3" s="45"/>
    </row>
    <row r="4" spans="2:9" ht="39.75" customHeight="1" x14ac:dyDescent="0.2">
      <c r="G4" s="45" t="s">
        <v>153</v>
      </c>
      <c r="H4" s="45"/>
      <c r="I4" s="45"/>
    </row>
    <row r="5" spans="2:9" ht="24" customHeight="1" x14ac:dyDescent="0.2">
      <c r="G5" s="40"/>
      <c r="H5" s="46" t="s">
        <v>207</v>
      </c>
      <c r="I5" s="46"/>
    </row>
    <row r="6" spans="2:9" ht="27.75" customHeight="1" x14ac:dyDescent="0.2">
      <c r="H6" s="45" t="s">
        <v>124</v>
      </c>
      <c r="I6" s="45"/>
    </row>
    <row r="7" spans="2:9" ht="39.75" customHeight="1" x14ac:dyDescent="0.2">
      <c r="B7" s="7"/>
      <c r="C7" s="7"/>
      <c r="D7" s="9"/>
      <c r="E7" s="9"/>
      <c r="F7" s="9"/>
      <c r="G7" s="45" t="s">
        <v>153</v>
      </c>
      <c r="H7" s="45"/>
      <c r="I7" s="45"/>
    </row>
    <row r="8" spans="2:9" ht="18.75" customHeight="1" x14ac:dyDescent="0.2">
      <c r="B8" s="7"/>
      <c r="C8" s="7"/>
      <c r="D8" s="9"/>
      <c r="E8" s="9"/>
      <c r="F8" s="9"/>
      <c r="G8" s="9"/>
      <c r="H8" s="45" t="s">
        <v>174</v>
      </c>
      <c r="I8" s="45"/>
    </row>
    <row r="9" spans="2:9" ht="18" customHeight="1" x14ac:dyDescent="0.25">
      <c r="B9" s="7"/>
      <c r="C9" s="7"/>
      <c r="D9" s="9"/>
      <c r="E9" s="9"/>
      <c r="F9" s="9"/>
      <c r="G9" s="9"/>
      <c r="H9" s="9"/>
      <c r="I9" s="9"/>
    </row>
    <row r="10" spans="2:9" ht="24.75" hidden="1" customHeight="1" x14ac:dyDescent="0.25">
      <c r="B10" s="7"/>
      <c r="C10" s="7"/>
      <c r="D10" s="7"/>
      <c r="E10" s="7"/>
      <c r="F10" s="7"/>
      <c r="G10" s="9"/>
      <c r="H10" s="9"/>
      <c r="I10" s="9"/>
    </row>
    <row r="11" spans="2:9" ht="86.25" customHeight="1" x14ac:dyDescent="0.25">
      <c r="B11" s="47" t="s">
        <v>154</v>
      </c>
      <c r="C11" s="47"/>
      <c r="D11" s="47"/>
      <c r="E11" s="47"/>
      <c r="F11" s="47"/>
      <c r="G11" s="47"/>
      <c r="H11" s="47"/>
      <c r="I11" s="47"/>
    </row>
    <row r="12" spans="2:9" ht="45" customHeight="1" thickBot="1" x14ac:dyDescent="0.3">
      <c r="B12" s="7"/>
      <c r="C12" s="7"/>
      <c r="D12" s="7"/>
      <c r="E12" s="7"/>
      <c r="F12" s="7"/>
      <c r="G12" s="8"/>
      <c r="H12" s="44" t="s">
        <v>147</v>
      </c>
      <c r="I12" s="44"/>
    </row>
    <row r="13" spans="2:9" ht="58.5" customHeight="1" x14ac:dyDescent="0.2">
      <c r="B13" s="10" t="s">
        <v>0</v>
      </c>
      <c r="C13" s="11" t="s">
        <v>1</v>
      </c>
      <c r="D13" s="11" t="s">
        <v>2</v>
      </c>
      <c r="E13" s="28" t="s">
        <v>3</v>
      </c>
      <c r="F13" s="12" t="s">
        <v>4</v>
      </c>
      <c r="G13" s="13" t="s">
        <v>86</v>
      </c>
      <c r="H13" s="12" t="s">
        <v>134</v>
      </c>
      <c r="I13" s="14" t="s">
        <v>155</v>
      </c>
    </row>
    <row r="14" spans="2:9" s="3" customFormat="1" ht="21.75" customHeight="1" x14ac:dyDescent="0.2">
      <c r="B14" s="15" t="s">
        <v>5</v>
      </c>
      <c r="C14" s="16" t="s">
        <v>6</v>
      </c>
      <c r="D14" s="16"/>
      <c r="E14" s="16"/>
      <c r="F14" s="17"/>
      <c r="G14" s="29">
        <f>G15+G22+G27+G32</f>
        <v>4045341.2199999997</v>
      </c>
      <c r="H14" s="29">
        <f t="shared" ref="H14:I14" si="0">H15+H22+H27+H32</f>
        <v>1189331</v>
      </c>
      <c r="I14" s="30">
        <f t="shared" si="0"/>
        <v>1247036</v>
      </c>
    </row>
    <row r="15" spans="2:9" ht="63.75" x14ac:dyDescent="0.2">
      <c r="B15" s="15" t="s">
        <v>7</v>
      </c>
      <c r="C15" s="16" t="s">
        <v>6</v>
      </c>
      <c r="D15" s="16" t="s">
        <v>8</v>
      </c>
      <c r="E15" s="16"/>
      <c r="F15" s="17"/>
      <c r="G15" s="29">
        <f>SUM(G16)</f>
        <v>310870</v>
      </c>
      <c r="H15" s="29">
        <f t="shared" ref="H15:I16" si="1">SUM(H16)</f>
        <v>280870</v>
      </c>
      <c r="I15" s="30">
        <f t="shared" si="1"/>
        <v>280870</v>
      </c>
    </row>
    <row r="16" spans="2:9" ht="25.5" x14ac:dyDescent="0.2">
      <c r="B16" s="15" t="s">
        <v>9</v>
      </c>
      <c r="C16" s="16" t="s">
        <v>6</v>
      </c>
      <c r="D16" s="16" t="s">
        <v>8</v>
      </c>
      <c r="E16" s="16" t="s">
        <v>31</v>
      </c>
      <c r="F16" s="17"/>
      <c r="G16" s="29">
        <f>SUM(G17)</f>
        <v>310870</v>
      </c>
      <c r="H16" s="29">
        <f t="shared" si="1"/>
        <v>280870</v>
      </c>
      <c r="I16" s="30">
        <f t="shared" si="1"/>
        <v>280870</v>
      </c>
    </row>
    <row r="17" spans="2:9" ht="25.5" x14ac:dyDescent="0.2">
      <c r="B17" s="15" t="s">
        <v>10</v>
      </c>
      <c r="C17" s="16" t="s">
        <v>6</v>
      </c>
      <c r="D17" s="16" t="s">
        <v>8</v>
      </c>
      <c r="E17" s="16" t="s">
        <v>30</v>
      </c>
      <c r="F17" s="17"/>
      <c r="G17" s="29">
        <f>G18+G20</f>
        <v>310870</v>
      </c>
      <c r="H17" s="29">
        <f t="shared" ref="H17:I17" si="2">H18+H20</f>
        <v>280870</v>
      </c>
      <c r="I17" s="30">
        <f t="shared" si="2"/>
        <v>280870</v>
      </c>
    </row>
    <row r="18" spans="2:9" ht="51" customHeight="1" x14ac:dyDescent="0.2">
      <c r="B18" s="15" t="s">
        <v>33</v>
      </c>
      <c r="C18" s="16" t="s">
        <v>6</v>
      </c>
      <c r="D18" s="16" t="s">
        <v>8</v>
      </c>
      <c r="E18" s="16" t="s">
        <v>32</v>
      </c>
      <c r="F18" s="17"/>
      <c r="G18" s="29">
        <f>G19</f>
        <v>280870</v>
      </c>
      <c r="H18" s="29">
        <f t="shared" ref="H18:I18" si="3">H19</f>
        <v>240870</v>
      </c>
      <c r="I18" s="30">
        <f t="shared" si="3"/>
        <v>240870</v>
      </c>
    </row>
    <row r="19" spans="2:9" ht="38.25" x14ac:dyDescent="0.2">
      <c r="B19" s="15" t="s">
        <v>60</v>
      </c>
      <c r="C19" s="16" t="s">
        <v>6</v>
      </c>
      <c r="D19" s="16" t="s">
        <v>8</v>
      </c>
      <c r="E19" s="16" t="s">
        <v>32</v>
      </c>
      <c r="F19" s="17">
        <v>120</v>
      </c>
      <c r="G19" s="29">
        <v>280870</v>
      </c>
      <c r="H19" s="29">
        <v>240870</v>
      </c>
      <c r="I19" s="30">
        <v>240870</v>
      </c>
    </row>
    <row r="20" spans="2:9" ht="51" customHeight="1" x14ac:dyDescent="0.2">
      <c r="B20" s="15" t="s">
        <v>157</v>
      </c>
      <c r="C20" s="16" t="s">
        <v>6</v>
      </c>
      <c r="D20" s="16" t="s">
        <v>8</v>
      </c>
      <c r="E20" s="16" t="s">
        <v>156</v>
      </c>
      <c r="F20" s="17"/>
      <c r="G20" s="29">
        <f>G21</f>
        <v>30000</v>
      </c>
      <c r="H20" s="29">
        <f t="shared" ref="H20:I20" si="4">H21</f>
        <v>40000</v>
      </c>
      <c r="I20" s="30">
        <f t="shared" si="4"/>
        <v>40000</v>
      </c>
    </row>
    <row r="21" spans="2:9" ht="42" customHeight="1" x14ac:dyDescent="0.2">
      <c r="B21" s="15" t="s">
        <v>63</v>
      </c>
      <c r="C21" s="16" t="s">
        <v>6</v>
      </c>
      <c r="D21" s="16" t="s">
        <v>8</v>
      </c>
      <c r="E21" s="16" t="s">
        <v>156</v>
      </c>
      <c r="F21" s="17">
        <v>240</v>
      </c>
      <c r="G21" s="29">
        <v>30000</v>
      </c>
      <c r="H21" s="29">
        <v>40000</v>
      </c>
      <c r="I21" s="30">
        <v>40000</v>
      </c>
    </row>
    <row r="22" spans="2:9" ht="63.75" x14ac:dyDescent="0.2">
      <c r="B22" s="15" t="s">
        <v>138</v>
      </c>
      <c r="C22" s="16" t="s">
        <v>6</v>
      </c>
      <c r="D22" s="16" t="s">
        <v>137</v>
      </c>
      <c r="E22" s="16"/>
      <c r="F22" s="17"/>
      <c r="G22" s="29">
        <f>G23</f>
        <v>62541</v>
      </c>
      <c r="H22" s="29">
        <f t="shared" ref="H22:I22" si="5">H23</f>
        <v>62541</v>
      </c>
      <c r="I22" s="30">
        <f t="shared" si="5"/>
        <v>62541</v>
      </c>
    </row>
    <row r="23" spans="2:9" x14ac:dyDescent="0.2">
      <c r="B23" s="15" t="s">
        <v>12</v>
      </c>
      <c r="C23" s="16" t="s">
        <v>6</v>
      </c>
      <c r="D23" s="16" t="s">
        <v>137</v>
      </c>
      <c r="E23" s="16" t="s">
        <v>34</v>
      </c>
      <c r="F23" s="17"/>
      <c r="G23" s="29">
        <f>G24</f>
        <v>62541</v>
      </c>
      <c r="H23" s="29">
        <f t="shared" ref="H23:I23" si="6">H24</f>
        <v>62541</v>
      </c>
      <c r="I23" s="30">
        <f t="shared" si="6"/>
        <v>62541</v>
      </c>
    </row>
    <row r="24" spans="2:9" ht="25.5" x14ac:dyDescent="0.2">
      <c r="B24" s="15" t="s">
        <v>87</v>
      </c>
      <c r="C24" s="16" t="s">
        <v>6</v>
      </c>
      <c r="D24" s="16" t="s">
        <v>137</v>
      </c>
      <c r="E24" s="16" t="s">
        <v>35</v>
      </c>
      <c r="F24" s="17"/>
      <c r="G24" s="29">
        <f>G25</f>
        <v>62541</v>
      </c>
      <c r="H24" s="29">
        <f t="shared" ref="H24:I24" si="7">H25</f>
        <v>62541</v>
      </c>
      <c r="I24" s="30">
        <f t="shared" si="7"/>
        <v>62541</v>
      </c>
    </row>
    <row r="25" spans="2:9" ht="51" x14ac:dyDescent="0.2">
      <c r="B25" s="15" t="s">
        <v>139</v>
      </c>
      <c r="C25" s="16" t="s">
        <v>6</v>
      </c>
      <c r="D25" s="16" t="s">
        <v>137</v>
      </c>
      <c r="E25" s="16" t="s">
        <v>142</v>
      </c>
      <c r="F25" s="17"/>
      <c r="G25" s="29">
        <f>G26</f>
        <v>62541</v>
      </c>
      <c r="H25" s="29">
        <f t="shared" ref="H25:I25" si="8">H26</f>
        <v>62541</v>
      </c>
      <c r="I25" s="30">
        <f t="shared" si="8"/>
        <v>62541</v>
      </c>
    </row>
    <row r="26" spans="2:9" x14ac:dyDescent="0.2">
      <c r="B26" s="15" t="s">
        <v>56</v>
      </c>
      <c r="C26" s="16" t="s">
        <v>6</v>
      </c>
      <c r="D26" s="16" t="s">
        <v>137</v>
      </c>
      <c r="E26" s="16" t="s">
        <v>142</v>
      </c>
      <c r="F26" s="17">
        <v>540</v>
      </c>
      <c r="G26" s="29">
        <v>62541</v>
      </c>
      <c r="H26" s="29">
        <v>62541</v>
      </c>
      <c r="I26" s="30">
        <v>62541</v>
      </c>
    </row>
    <row r="27" spans="2:9" x14ac:dyDescent="0.2">
      <c r="B27" s="15" t="s">
        <v>25</v>
      </c>
      <c r="C27" s="16" t="s">
        <v>6</v>
      </c>
      <c r="D27" s="16">
        <v>11</v>
      </c>
      <c r="E27" s="16"/>
      <c r="F27" s="17"/>
      <c r="G27" s="29">
        <f>SUM(G28)</f>
        <v>4750</v>
      </c>
      <c r="H27" s="29">
        <f t="shared" ref="H27:I30" si="9">SUM(H28)</f>
        <v>500000</v>
      </c>
      <c r="I27" s="30">
        <f t="shared" si="9"/>
        <v>500000</v>
      </c>
    </row>
    <row r="28" spans="2:9" x14ac:dyDescent="0.2">
      <c r="B28" s="15" t="s">
        <v>12</v>
      </c>
      <c r="C28" s="16" t="s">
        <v>6</v>
      </c>
      <c r="D28" s="16">
        <v>11</v>
      </c>
      <c r="E28" s="16" t="s">
        <v>34</v>
      </c>
      <c r="F28" s="17"/>
      <c r="G28" s="29">
        <f t="shared" ref="G28:G30" si="10">SUM(G29)</f>
        <v>4750</v>
      </c>
      <c r="H28" s="29">
        <f t="shared" si="9"/>
        <v>500000</v>
      </c>
      <c r="I28" s="30">
        <f t="shared" si="9"/>
        <v>500000</v>
      </c>
    </row>
    <row r="29" spans="2:9" ht="25.5" customHeight="1" x14ac:dyDescent="0.2">
      <c r="B29" s="15" t="s">
        <v>87</v>
      </c>
      <c r="C29" s="16" t="s">
        <v>6</v>
      </c>
      <c r="D29" s="16">
        <v>11</v>
      </c>
      <c r="E29" s="16" t="s">
        <v>35</v>
      </c>
      <c r="F29" s="17"/>
      <c r="G29" s="29">
        <f t="shared" si="10"/>
        <v>4750</v>
      </c>
      <c r="H29" s="29">
        <f t="shared" si="9"/>
        <v>500000</v>
      </c>
      <c r="I29" s="30">
        <f t="shared" si="9"/>
        <v>500000</v>
      </c>
    </row>
    <row r="30" spans="2:9" ht="27" customHeight="1" x14ac:dyDescent="0.2">
      <c r="B30" s="15" t="s">
        <v>37</v>
      </c>
      <c r="C30" s="16" t="s">
        <v>6</v>
      </c>
      <c r="D30" s="16">
        <v>11</v>
      </c>
      <c r="E30" s="16" t="s">
        <v>36</v>
      </c>
      <c r="F30" s="17"/>
      <c r="G30" s="29">
        <f t="shared" si="10"/>
        <v>4750</v>
      </c>
      <c r="H30" s="29">
        <f t="shared" si="9"/>
        <v>500000</v>
      </c>
      <c r="I30" s="30">
        <f t="shared" si="9"/>
        <v>500000</v>
      </c>
    </row>
    <row r="31" spans="2:9" ht="20.25" customHeight="1" x14ac:dyDescent="0.2">
      <c r="B31" s="15" t="s">
        <v>74</v>
      </c>
      <c r="C31" s="16" t="s">
        <v>6</v>
      </c>
      <c r="D31" s="16">
        <v>11</v>
      </c>
      <c r="E31" s="16" t="s">
        <v>36</v>
      </c>
      <c r="F31" s="17">
        <v>870</v>
      </c>
      <c r="G31" s="29">
        <v>4750</v>
      </c>
      <c r="H31" s="29">
        <v>500000</v>
      </c>
      <c r="I31" s="30">
        <v>500000</v>
      </c>
    </row>
    <row r="32" spans="2:9" ht="25.5" x14ac:dyDescent="0.2">
      <c r="B32" s="15" t="s">
        <v>24</v>
      </c>
      <c r="C32" s="16" t="s">
        <v>6</v>
      </c>
      <c r="D32" s="16">
        <v>13</v>
      </c>
      <c r="E32" s="16"/>
      <c r="F32" s="17"/>
      <c r="G32" s="29">
        <f>G33</f>
        <v>3667180.2199999997</v>
      </c>
      <c r="H32" s="29">
        <f t="shared" ref="H32:I32" si="11">SUM(H33)</f>
        <v>345920</v>
      </c>
      <c r="I32" s="30">
        <f t="shared" si="11"/>
        <v>403625</v>
      </c>
    </row>
    <row r="33" spans="2:9" ht="20.25" customHeight="1" x14ac:dyDescent="0.2">
      <c r="B33" s="15" t="s">
        <v>12</v>
      </c>
      <c r="C33" s="16" t="s">
        <v>6</v>
      </c>
      <c r="D33" s="16">
        <v>13</v>
      </c>
      <c r="E33" s="16" t="s">
        <v>34</v>
      </c>
      <c r="F33" s="17"/>
      <c r="G33" s="29">
        <f>G34</f>
        <v>3667180.2199999997</v>
      </c>
      <c r="H33" s="29">
        <f t="shared" ref="H33:I33" si="12">H34</f>
        <v>345920</v>
      </c>
      <c r="I33" s="30">
        <f t="shared" si="12"/>
        <v>403625</v>
      </c>
    </row>
    <row r="34" spans="2:9" ht="26.25" customHeight="1" x14ac:dyDescent="0.2">
      <c r="B34" s="15" t="s">
        <v>87</v>
      </c>
      <c r="C34" s="16" t="s">
        <v>6</v>
      </c>
      <c r="D34" s="16">
        <v>13</v>
      </c>
      <c r="E34" s="16" t="s">
        <v>35</v>
      </c>
      <c r="F34" s="17"/>
      <c r="G34" s="29">
        <f>G38+G40+G42+G43+G45+G35</f>
        <v>3667180.2199999997</v>
      </c>
      <c r="H34" s="29">
        <f t="shared" ref="H34:I34" si="13">H38+H40+H42+H43+H45+H35</f>
        <v>345920</v>
      </c>
      <c r="I34" s="30">
        <f t="shared" si="13"/>
        <v>403625</v>
      </c>
    </row>
    <row r="35" spans="2:9" ht="26.25" customHeight="1" x14ac:dyDescent="0.2">
      <c r="B35" s="15" t="s">
        <v>37</v>
      </c>
      <c r="C35" s="16" t="s">
        <v>6</v>
      </c>
      <c r="D35" s="16">
        <v>13</v>
      </c>
      <c r="E35" s="16" t="s">
        <v>36</v>
      </c>
      <c r="F35" s="17"/>
      <c r="G35" s="29">
        <f>G36</f>
        <v>60000</v>
      </c>
      <c r="H35" s="29">
        <f t="shared" ref="H35:I35" si="14">H36</f>
        <v>0</v>
      </c>
      <c r="I35" s="30">
        <f t="shared" si="14"/>
        <v>0</v>
      </c>
    </row>
    <row r="36" spans="2:9" ht="37.5" customHeight="1" x14ac:dyDescent="0.2">
      <c r="B36" s="15" t="s">
        <v>198</v>
      </c>
      <c r="C36" s="16" t="s">
        <v>6</v>
      </c>
      <c r="D36" s="16">
        <v>13</v>
      </c>
      <c r="E36" s="16" t="s">
        <v>36</v>
      </c>
      <c r="F36" s="17">
        <v>320</v>
      </c>
      <c r="G36" s="29">
        <v>60000</v>
      </c>
      <c r="H36" s="29">
        <v>0</v>
      </c>
      <c r="I36" s="30">
        <v>0</v>
      </c>
    </row>
    <row r="37" spans="2:9" ht="39.75" customHeight="1" x14ac:dyDescent="0.2">
      <c r="B37" s="15" t="s">
        <v>88</v>
      </c>
      <c r="C37" s="16" t="s">
        <v>6</v>
      </c>
      <c r="D37" s="16">
        <v>13</v>
      </c>
      <c r="E37" s="16" t="s">
        <v>38</v>
      </c>
      <c r="F37" s="17"/>
      <c r="G37" s="29">
        <f t="shared" ref="G37:I37" si="15">SUM(G38)</f>
        <v>178809.13</v>
      </c>
      <c r="H37" s="29">
        <f t="shared" si="15"/>
        <v>203720</v>
      </c>
      <c r="I37" s="30">
        <f t="shared" si="15"/>
        <v>261425</v>
      </c>
    </row>
    <row r="38" spans="2:9" ht="38.25" x14ac:dyDescent="0.2">
      <c r="B38" s="15" t="s">
        <v>63</v>
      </c>
      <c r="C38" s="16" t="s">
        <v>6</v>
      </c>
      <c r="D38" s="16">
        <v>13</v>
      </c>
      <c r="E38" s="16" t="s">
        <v>38</v>
      </c>
      <c r="F38" s="17">
        <v>240</v>
      </c>
      <c r="G38" s="31">
        <v>178809.13</v>
      </c>
      <c r="H38" s="29">
        <v>203720</v>
      </c>
      <c r="I38" s="30">
        <v>261425</v>
      </c>
    </row>
    <row r="39" spans="2:9" ht="31.5" customHeight="1" x14ac:dyDescent="0.2">
      <c r="B39" s="15" t="s">
        <v>66</v>
      </c>
      <c r="C39" s="16" t="s">
        <v>6</v>
      </c>
      <c r="D39" s="16" t="s">
        <v>23</v>
      </c>
      <c r="E39" s="16" t="s">
        <v>39</v>
      </c>
      <c r="F39" s="17"/>
      <c r="G39" s="29">
        <f>G40</f>
        <v>64050.75</v>
      </c>
      <c r="H39" s="29">
        <f t="shared" ref="H39:I39" si="16">H40</f>
        <v>94200</v>
      </c>
      <c r="I39" s="30">
        <f t="shared" si="16"/>
        <v>94200</v>
      </c>
    </row>
    <row r="40" spans="2:9" ht="25.5" x14ac:dyDescent="0.2">
      <c r="B40" s="15" t="s">
        <v>59</v>
      </c>
      <c r="C40" s="16" t="s">
        <v>6</v>
      </c>
      <c r="D40" s="16" t="s">
        <v>23</v>
      </c>
      <c r="E40" s="16" t="s">
        <v>39</v>
      </c>
      <c r="F40" s="17">
        <v>850</v>
      </c>
      <c r="G40" s="29">
        <v>64050.75</v>
      </c>
      <c r="H40" s="29">
        <v>94200</v>
      </c>
      <c r="I40" s="30">
        <v>94200</v>
      </c>
    </row>
    <row r="41" spans="2:9" ht="37.5" customHeight="1" x14ac:dyDescent="0.2">
      <c r="B41" s="15" t="s">
        <v>177</v>
      </c>
      <c r="C41" s="16" t="s">
        <v>6</v>
      </c>
      <c r="D41" s="16" t="s">
        <v>23</v>
      </c>
      <c r="E41" s="16" t="s">
        <v>176</v>
      </c>
      <c r="F41" s="17"/>
      <c r="G41" s="29">
        <f>G42+G43</f>
        <v>3284320.34</v>
      </c>
      <c r="H41" s="29">
        <f t="shared" ref="H41:I41" si="17">H42+H43</f>
        <v>0</v>
      </c>
      <c r="I41" s="30">
        <f t="shared" si="17"/>
        <v>0</v>
      </c>
    </row>
    <row r="42" spans="2:9" ht="42.75" customHeight="1" x14ac:dyDescent="0.2">
      <c r="B42" s="15" t="s">
        <v>63</v>
      </c>
      <c r="C42" s="16" t="s">
        <v>6</v>
      </c>
      <c r="D42" s="16" t="s">
        <v>23</v>
      </c>
      <c r="E42" s="16" t="s">
        <v>176</v>
      </c>
      <c r="F42" s="17">
        <v>240</v>
      </c>
      <c r="G42" s="29">
        <v>881340.12</v>
      </c>
      <c r="H42" s="29">
        <v>0</v>
      </c>
      <c r="I42" s="30">
        <v>0</v>
      </c>
    </row>
    <row r="43" spans="2:9" ht="17.25" customHeight="1" x14ac:dyDescent="0.2">
      <c r="B43" s="15" t="s">
        <v>178</v>
      </c>
      <c r="C43" s="16" t="s">
        <v>6</v>
      </c>
      <c r="D43" s="16" t="s">
        <v>23</v>
      </c>
      <c r="E43" s="16" t="s">
        <v>176</v>
      </c>
      <c r="F43" s="17">
        <v>830</v>
      </c>
      <c r="G43" s="29">
        <f>1751157.21+651823.01</f>
        <v>2402980.2199999997</v>
      </c>
      <c r="H43" s="29">
        <v>0</v>
      </c>
      <c r="I43" s="30">
        <v>0</v>
      </c>
    </row>
    <row r="44" spans="2:9" ht="63.75" x14ac:dyDescent="0.2">
      <c r="B44" s="15" t="s">
        <v>152</v>
      </c>
      <c r="C44" s="16" t="s">
        <v>6</v>
      </c>
      <c r="D44" s="16" t="s">
        <v>23</v>
      </c>
      <c r="E44" s="16" t="s">
        <v>151</v>
      </c>
      <c r="F44" s="17"/>
      <c r="G44" s="29">
        <f>G45</f>
        <v>80000</v>
      </c>
      <c r="H44" s="29">
        <f t="shared" ref="H44:I44" si="18">H45</f>
        <v>48000</v>
      </c>
      <c r="I44" s="30">
        <f t="shared" si="18"/>
        <v>48000</v>
      </c>
    </row>
    <row r="45" spans="2:9" x14ac:dyDescent="0.2">
      <c r="B45" s="15" t="s">
        <v>84</v>
      </c>
      <c r="C45" s="16" t="s">
        <v>6</v>
      </c>
      <c r="D45" s="16" t="s">
        <v>23</v>
      </c>
      <c r="E45" s="16" t="s">
        <v>151</v>
      </c>
      <c r="F45" s="17">
        <v>360</v>
      </c>
      <c r="G45" s="29">
        <f>48000+56000-24000</f>
        <v>80000</v>
      </c>
      <c r="H45" s="29">
        <v>48000</v>
      </c>
      <c r="I45" s="30">
        <v>48000</v>
      </c>
    </row>
    <row r="46" spans="2:9" ht="25.5" x14ac:dyDescent="0.2">
      <c r="B46" s="15" t="s">
        <v>13</v>
      </c>
      <c r="C46" s="16" t="s">
        <v>8</v>
      </c>
      <c r="D46" s="16"/>
      <c r="E46" s="16"/>
      <c r="F46" s="17"/>
      <c r="G46" s="29">
        <f>G47+G63</f>
        <v>133840</v>
      </c>
      <c r="H46" s="29">
        <f>H47+H63</f>
        <v>152600</v>
      </c>
      <c r="I46" s="30">
        <f>I47+I63</f>
        <v>155200</v>
      </c>
    </row>
    <row r="47" spans="2:9" ht="51" x14ac:dyDescent="0.2">
      <c r="B47" s="15" t="s">
        <v>83</v>
      </c>
      <c r="C47" s="16" t="s">
        <v>8</v>
      </c>
      <c r="D47" s="16" t="s">
        <v>82</v>
      </c>
      <c r="E47" s="16"/>
      <c r="F47" s="17"/>
      <c r="G47" s="29">
        <f>G48+G59</f>
        <v>89440</v>
      </c>
      <c r="H47" s="29">
        <f>H48+H59</f>
        <v>152600</v>
      </c>
      <c r="I47" s="30">
        <f>I48+I59</f>
        <v>155200</v>
      </c>
    </row>
    <row r="48" spans="2:9" ht="78.75" customHeight="1" x14ac:dyDescent="0.2">
      <c r="B48" s="15" t="s">
        <v>129</v>
      </c>
      <c r="C48" s="16" t="s">
        <v>8</v>
      </c>
      <c r="D48" s="16" t="s">
        <v>82</v>
      </c>
      <c r="E48" s="16" t="s">
        <v>77</v>
      </c>
      <c r="F48" s="17"/>
      <c r="G48" s="29">
        <f>G49</f>
        <v>59440</v>
      </c>
      <c r="H48" s="29">
        <f t="shared" ref="H48:I48" si="19">H49</f>
        <v>122600</v>
      </c>
      <c r="I48" s="30">
        <f t="shared" si="19"/>
        <v>125200</v>
      </c>
    </row>
    <row r="49" spans="2:9" ht="22.5" customHeight="1" x14ac:dyDescent="0.2">
      <c r="B49" s="32" t="s">
        <v>92</v>
      </c>
      <c r="C49" s="16" t="s">
        <v>8</v>
      </c>
      <c r="D49" s="16" t="s">
        <v>82</v>
      </c>
      <c r="E49" s="16" t="s">
        <v>89</v>
      </c>
      <c r="F49" s="17"/>
      <c r="G49" s="29">
        <f>G50+G53+G56</f>
        <v>59440</v>
      </c>
      <c r="H49" s="29">
        <f t="shared" ref="H49:I49" si="20">H50+H53+H56</f>
        <v>122600</v>
      </c>
      <c r="I49" s="30">
        <f t="shared" si="20"/>
        <v>125200</v>
      </c>
    </row>
    <row r="50" spans="2:9" ht="90" customHeight="1" x14ac:dyDescent="0.2">
      <c r="B50" s="32" t="s">
        <v>93</v>
      </c>
      <c r="C50" s="16" t="s">
        <v>8</v>
      </c>
      <c r="D50" s="16" t="s">
        <v>82</v>
      </c>
      <c r="E50" s="16" t="s">
        <v>90</v>
      </c>
      <c r="F50" s="17"/>
      <c r="G50" s="29">
        <f>G51</f>
        <v>0</v>
      </c>
      <c r="H50" s="29">
        <f t="shared" ref="H50:I50" si="21">H51</f>
        <v>60000</v>
      </c>
      <c r="I50" s="30">
        <f t="shared" si="21"/>
        <v>60000</v>
      </c>
    </row>
    <row r="51" spans="2:9" ht="51" customHeight="1" x14ac:dyDescent="0.2">
      <c r="B51" s="15" t="s">
        <v>76</v>
      </c>
      <c r="C51" s="16" t="s">
        <v>8</v>
      </c>
      <c r="D51" s="16" t="s">
        <v>82</v>
      </c>
      <c r="E51" s="16" t="s">
        <v>91</v>
      </c>
      <c r="F51" s="17"/>
      <c r="G51" s="29">
        <f>G52</f>
        <v>0</v>
      </c>
      <c r="H51" s="29">
        <f t="shared" ref="H51:I51" si="22">H52</f>
        <v>60000</v>
      </c>
      <c r="I51" s="30">
        <f t="shared" si="22"/>
        <v>60000</v>
      </c>
    </row>
    <row r="52" spans="2:9" ht="41.25" customHeight="1" x14ac:dyDescent="0.2">
      <c r="B52" s="15" t="s">
        <v>63</v>
      </c>
      <c r="C52" s="16" t="s">
        <v>8</v>
      </c>
      <c r="D52" s="16" t="s">
        <v>82</v>
      </c>
      <c r="E52" s="16" t="s">
        <v>91</v>
      </c>
      <c r="F52" s="17">
        <v>240</v>
      </c>
      <c r="G52" s="29">
        <f>50000-50000</f>
        <v>0</v>
      </c>
      <c r="H52" s="29">
        <v>60000</v>
      </c>
      <c r="I52" s="30">
        <v>60000</v>
      </c>
    </row>
    <row r="53" spans="2:9" ht="80.25" customHeight="1" x14ac:dyDescent="0.2">
      <c r="B53" s="32" t="s">
        <v>96</v>
      </c>
      <c r="C53" s="16" t="s">
        <v>8</v>
      </c>
      <c r="D53" s="16" t="s">
        <v>82</v>
      </c>
      <c r="E53" s="16" t="s">
        <v>94</v>
      </c>
      <c r="F53" s="17"/>
      <c r="G53" s="29">
        <f>G54</f>
        <v>9440</v>
      </c>
      <c r="H53" s="29">
        <f t="shared" ref="H53:I53" si="23">H54</f>
        <v>12600</v>
      </c>
      <c r="I53" s="30">
        <f t="shared" si="23"/>
        <v>15000</v>
      </c>
    </row>
    <row r="54" spans="2:9" ht="53.25" customHeight="1" x14ac:dyDescent="0.2">
      <c r="B54" s="15" t="s">
        <v>76</v>
      </c>
      <c r="C54" s="16" t="s">
        <v>8</v>
      </c>
      <c r="D54" s="16" t="s">
        <v>82</v>
      </c>
      <c r="E54" s="16" t="s">
        <v>95</v>
      </c>
      <c r="F54" s="17"/>
      <c r="G54" s="29">
        <f>G55</f>
        <v>9440</v>
      </c>
      <c r="H54" s="29">
        <f t="shared" ref="H54:I54" si="24">H55</f>
        <v>12600</v>
      </c>
      <c r="I54" s="30">
        <f t="shared" si="24"/>
        <v>15000</v>
      </c>
    </row>
    <row r="55" spans="2:9" ht="41.25" customHeight="1" x14ac:dyDescent="0.2">
      <c r="B55" s="15" t="s">
        <v>63</v>
      </c>
      <c r="C55" s="16" t="s">
        <v>8</v>
      </c>
      <c r="D55" s="16" t="s">
        <v>82</v>
      </c>
      <c r="E55" s="16" t="s">
        <v>95</v>
      </c>
      <c r="F55" s="17">
        <v>240</v>
      </c>
      <c r="G55" s="29">
        <f>12600-3160</f>
        <v>9440</v>
      </c>
      <c r="H55" s="29">
        <v>12600</v>
      </c>
      <c r="I55" s="30">
        <v>15000</v>
      </c>
    </row>
    <row r="56" spans="2:9" ht="78" customHeight="1" x14ac:dyDescent="0.2">
      <c r="B56" s="15" t="s">
        <v>99</v>
      </c>
      <c r="C56" s="16" t="s">
        <v>8</v>
      </c>
      <c r="D56" s="16" t="s">
        <v>82</v>
      </c>
      <c r="E56" s="16" t="s">
        <v>97</v>
      </c>
      <c r="F56" s="17"/>
      <c r="G56" s="29">
        <f>G57</f>
        <v>50000</v>
      </c>
      <c r="H56" s="29">
        <f t="shared" ref="H56:I56" si="25">H57</f>
        <v>50000</v>
      </c>
      <c r="I56" s="30">
        <f t="shared" si="25"/>
        <v>50200</v>
      </c>
    </row>
    <row r="57" spans="2:9" ht="54.75" customHeight="1" x14ac:dyDescent="0.2">
      <c r="B57" s="15" t="s">
        <v>76</v>
      </c>
      <c r="C57" s="16" t="s">
        <v>8</v>
      </c>
      <c r="D57" s="16" t="s">
        <v>82</v>
      </c>
      <c r="E57" s="16" t="s">
        <v>98</v>
      </c>
      <c r="F57" s="17"/>
      <c r="G57" s="29">
        <f>G58</f>
        <v>50000</v>
      </c>
      <c r="H57" s="29">
        <f t="shared" ref="H57:I57" si="26">H58</f>
        <v>50000</v>
      </c>
      <c r="I57" s="30">
        <f t="shared" si="26"/>
        <v>50200</v>
      </c>
    </row>
    <row r="58" spans="2:9" ht="40.5" customHeight="1" x14ac:dyDescent="0.2">
      <c r="B58" s="15" t="s">
        <v>63</v>
      </c>
      <c r="C58" s="16" t="s">
        <v>8</v>
      </c>
      <c r="D58" s="16" t="s">
        <v>82</v>
      </c>
      <c r="E58" s="16" t="s">
        <v>98</v>
      </c>
      <c r="F58" s="17">
        <v>240</v>
      </c>
      <c r="G58" s="29">
        <v>50000</v>
      </c>
      <c r="H58" s="29">
        <v>50000</v>
      </c>
      <c r="I58" s="30">
        <v>50200</v>
      </c>
    </row>
    <row r="59" spans="2:9" ht="21" customHeight="1" x14ac:dyDescent="0.2">
      <c r="B59" s="15" t="s">
        <v>12</v>
      </c>
      <c r="C59" s="16" t="s">
        <v>8</v>
      </c>
      <c r="D59" s="16" t="s">
        <v>82</v>
      </c>
      <c r="E59" s="16" t="s">
        <v>34</v>
      </c>
      <c r="F59" s="17"/>
      <c r="G59" s="29">
        <f t="shared" ref="G59" si="27">SUM(G60)</f>
        <v>30000</v>
      </c>
      <c r="H59" s="29">
        <f t="shared" ref="H59:I60" si="28">SUM(H60)</f>
        <v>30000</v>
      </c>
      <c r="I59" s="30">
        <f t="shared" si="28"/>
        <v>30000</v>
      </c>
    </row>
    <row r="60" spans="2:9" ht="28.5" customHeight="1" x14ac:dyDescent="0.2">
      <c r="B60" s="15" t="s">
        <v>87</v>
      </c>
      <c r="C60" s="16" t="s">
        <v>8</v>
      </c>
      <c r="D60" s="16" t="s">
        <v>82</v>
      </c>
      <c r="E60" s="16" t="s">
        <v>35</v>
      </c>
      <c r="F60" s="17"/>
      <c r="G60" s="29">
        <f>SUM(G61)</f>
        <v>30000</v>
      </c>
      <c r="H60" s="29">
        <f t="shared" si="28"/>
        <v>30000</v>
      </c>
      <c r="I60" s="30">
        <f t="shared" si="28"/>
        <v>30000</v>
      </c>
    </row>
    <row r="61" spans="2:9" ht="51" x14ac:dyDescent="0.2">
      <c r="B61" s="15" t="s">
        <v>40</v>
      </c>
      <c r="C61" s="16" t="s">
        <v>8</v>
      </c>
      <c r="D61" s="16" t="s">
        <v>82</v>
      </c>
      <c r="E61" s="16" t="s">
        <v>41</v>
      </c>
      <c r="F61" s="17"/>
      <c r="G61" s="29">
        <f t="shared" ref="G61:I61" si="29">SUM(G62)</f>
        <v>30000</v>
      </c>
      <c r="H61" s="29">
        <f t="shared" si="29"/>
        <v>30000</v>
      </c>
      <c r="I61" s="30">
        <f t="shared" si="29"/>
        <v>30000</v>
      </c>
    </row>
    <row r="62" spans="2:9" ht="38.25" x14ac:dyDescent="0.2">
      <c r="B62" s="15" t="s">
        <v>63</v>
      </c>
      <c r="C62" s="16" t="s">
        <v>8</v>
      </c>
      <c r="D62" s="16" t="s">
        <v>82</v>
      </c>
      <c r="E62" s="16" t="s">
        <v>41</v>
      </c>
      <c r="F62" s="17">
        <v>240</v>
      </c>
      <c r="G62" s="29">
        <v>30000</v>
      </c>
      <c r="H62" s="29">
        <v>30000</v>
      </c>
      <c r="I62" s="30">
        <v>30000</v>
      </c>
    </row>
    <row r="63" spans="2:9" ht="41.25" customHeight="1" x14ac:dyDescent="0.2">
      <c r="B63" s="15" t="s">
        <v>146</v>
      </c>
      <c r="C63" s="16" t="s">
        <v>8</v>
      </c>
      <c r="D63" s="16" t="s">
        <v>145</v>
      </c>
      <c r="E63" s="16"/>
      <c r="F63" s="17"/>
      <c r="G63" s="29">
        <f>G64</f>
        <v>44400</v>
      </c>
      <c r="H63" s="29">
        <f t="shared" ref="H63:I63" si="30">H64</f>
        <v>0</v>
      </c>
      <c r="I63" s="30">
        <f t="shared" si="30"/>
        <v>0</v>
      </c>
    </row>
    <row r="64" spans="2:9" ht="23.25" customHeight="1" x14ac:dyDescent="0.2">
      <c r="B64" s="15" t="s">
        <v>12</v>
      </c>
      <c r="C64" s="16" t="s">
        <v>8</v>
      </c>
      <c r="D64" s="16" t="s">
        <v>145</v>
      </c>
      <c r="E64" s="16" t="s">
        <v>34</v>
      </c>
      <c r="F64" s="17"/>
      <c r="G64" s="29">
        <f>G65</f>
        <v>44400</v>
      </c>
      <c r="H64" s="29">
        <f t="shared" ref="H64:I65" si="31">H65</f>
        <v>0</v>
      </c>
      <c r="I64" s="30">
        <f t="shared" si="31"/>
        <v>0</v>
      </c>
    </row>
    <row r="65" spans="2:9" ht="33" customHeight="1" x14ac:dyDescent="0.2">
      <c r="B65" s="15" t="s">
        <v>87</v>
      </c>
      <c r="C65" s="16" t="s">
        <v>8</v>
      </c>
      <c r="D65" s="16" t="s">
        <v>145</v>
      </c>
      <c r="E65" s="16" t="s">
        <v>35</v>
      </c>
      <c r="F65" s="17"/>
      <c r="G65" s="29">
        <f>G66</f>
        <v>44400</v>
      </c>
      <c r="H65" s="29">
        <f t="shared" si="31"/>
        <v>0</v>
      </c>
      <c r="I65" s="30">
        <f t="shared" si="31"/>
        <v>0</v>
      </c>
    </row>
    <row r="66" spans="2:9" ht="51" customHeight="1" x14ac:dyDescent="0.2">
      <c r="B66" s="15" t="s">
        <v>149</v>
      </c>
      <c r="C66" s="16" t="s">
        <v>8</v>
      </c>
      <c r="D66" s="16" t="s">
        <v>145</v>
      </c>
      <c r="E66" s="16" t="s">
        <v>148</v>
      </c>
      <c r="F66" s="17"/>
      <c r="G66" s="29">
        <f>G67</f>
        <v>44400</v>
      </c>
      <c r="H66" s="29">
        <f t="shared" ref="H66:I66" si="32">H67</f>
        <v>0</v>
      </c>
      <c r="I66" s="30">
        <f t="shared" si="32"/>
        <v>0</v>
      </c>
    </row>
    <row r="67" spans="2:9" ht="41.25" customHeight="1" x14ac:dyDescent="0.2">
      <c r="B67" s="15" t="s">
        <v>144</v>
      </c>
      <c r="C67" s="16" t="s">
        <v>8</v>
      </c>
      <c r="D67" s="16" t="s">
        <v>145</v>
      </c>
      <c r="E67" s="16" t="s">
        <v>148</v>
      </c>
      <c r="F67" s="17">
        <v>120</v>
      </c>
      <c r="G67" s="29">
        <f>229200-184800</f>
        <v>44400</v>
      </c>
      <c r="H67" s="29">
        <v>0</v>
      </c>
      <c r="I67" s="30">
        <v>0</v>
      </c>
    </row>
    <row r="68" spans="2:9" x14ac:dyDescent="0.2">
      <c r="B68" s="15" t="s">
        <v>17</v>
      </c>
      <c r="C68" s="16" t="s">
        <v>11</v>
      </c>
      <c r="D68" s="16"/>
      <c r="E68" s="16"/>
      <c r="F68" s="17"/>
      <c r="G68" s="29">
        <f>G69+G87</f>
        <v>45191279.899999999</v>
      </c>
      <c r="H68" s="29">
        <f>H69+H87</f>
        <v>9430000</v>
      </c>
      <c r="I68" s="30">
        <f>I69+I87</f>
        <v>9430000</v>
      </c>
    </row>
    <row r="69" spans="2:9" x14ac:dyDescent="0.2">
      <c r="B69" s="15" t="s">
        <v>53</v>
      </c>
      <c r="C69" s="16" t="s">
        <v>11</v>
      </c>
      <c r="D69" s="37" t="s">
        <v>14</v>
      </c>
      <c r="E69" s="16"/>
      <c r="F69" s="17"/>
      <c r="G69" s="29">
        <f>G70+G75</f>
        <v>44861279.899999999</v>
      </c>
      <c r="H69" s="29">
        <f>H70+H75</f>
        <v>9100000</v>
      </c>
      <c r="I69" s="30">
        <f>I70+I75</f>
        <v>9100000</v>
      </c>
    </row>
    <row r="70" spans="2:9" ht="78.75" customHeight="1" x14ac:dyDescent="0.2">
      <c r="B70" s="15" t="s">
        <v>135</v>
      </c>
      <c r="C70" s="16" t="s">
        <v>11</v>
      </c>
      <c r="D70" s="16" t="s">
        <v>14</v>
      </c>
      <c r="E70" s="16" t="s">
        <v>67</v>
      </c>
      <c r="F70" s="17"/>
      <c r="G70" s="29">
        <f>G71</f>
        <v>12250000</v>
      </c>
      <c r="H70" s="29">
        <f>H74</f>
        <v>4500000</v>
      </c>
      <c r="I70" s="30">
        <f>I74</f>
        <v>4500000</v>
      </c>
    </row>
    <row r="71" spans="2:9" ht="20.25" customHeight="1" x14ac:dyDescent="0.2">
      <c r="B71" s="33" t="s">
        <v>100</v>
      </c>
      <c r="C71" s="16" t="s">
        <v>11</v>
      </c>
      <c r="D71" s="16" t="s">
        <v>14</v>
      </c>
      <c r="E71" s="16" t="s">
        <v>103</v>
      </c>
      <c r="F71" s="17"/>
      <c r="G71" s="29">
        <f>G72</f>
        <v>12250000</v>
      </c>
      <c r="H71" s="29">
        <f t="shared" ref="H71:I72" si="33">H72</f>
        <v>4500000</v>
      </c>
      <c r="I71" s="30">
        <f t="shared" si="33"/>
        <v>4500000</v>
      </c>
    </row>
    <row r="72" spans="2:9" ht="29.25" customHeight="1" x14ac:dyDescent="0.2">
      <c r="B72" s="33" t="s">
        <v>101</v>
      </c>
      <c r="C72" s="16" t="s">
        <v>11</v>
      </c>
      <c r="D72" s="16" t="s">
        <v>14</v>
      </c>
      <c r="E72" s="16" t="s">
        <v>104</v>
      </c>
      <c r="F72" s="17"/>
      <c r="G72" s="29">
        <f>G73</f>
        <v>12250000</v>
      </c>
      <c r="H72" s="29">
        <f t="shared" si="33"/>
        <v>4500000</v>
      </c>
      <c r="I72" s="30">
        <f t="shared" si="33"/>
        <v>4500000</v>
      </c>
    </row>
    <row r="73" spans="2:9" ht="54.75" customHeight="1" x14ac:dyDescent="0.2">
      <c r="B73" s="15" t="s">
        <v>102</v>
      </c>
      <c r="C73" s="16" t="s">
        <v>11</v>
      </c>
      <c r="D73" s="16" t="s">
        <v>14</v>
      </c>
      <c r="E73" s="16" t="s">
        <v>105</v>
      </c>
      <c r="F73" s="17"/>
      <c r="G73" s="29">
        <f>G74</f>
        <v>12250000</v>
      </c>
      <c r="H73" s="29">
        <f t="shared" ref="H73:I73" si="34">H74</f>
        <v>4500000</v>
      </c>
      <c r="I73" s="30">
        <f t="shared" si="34"/>
        <v>4500000</v>
      </c>
    </row>
    <row r="74" spans="2:9" ht="38.25" x14ac:dyDescent="0.2">
      <c r="B74" s="15" t="s">
        <v>63</v>
      </c>
      <c r="C74" s="16" t="s">
        <v>11</v>
      </c>
      <c r="D74" s="16" t="s">
        <v>14</v>
      </c>
      <c r="E74" s="16" t="s">
        <v>105</v>
      </c>
      <c r="F74" s="17">
        <v>240</v>
      </c>
      <c r="G74" s="29">
        <v>12250000</v>
      </c>
      <c r="H74" s="29">
        <v>4500000</v>
      </c>
      <c r="I74" s="30">
        <v>4500000</v>
      </c>
    </row>
    <row r="75" spans="2:9" ht="88.5" customHeight="1" x14ac:dyDescent="0.2">
      <c r="B75" s="15" t="s">
        <v>136</v>
      </c>
      <c r="C75" s="16" t="s">
        <v>11</v>
      </c>
      <c r="D75" s="16" t="s">
        <v>14</v>
      </c>
      <c r="E75" s="16" t="s">
        <v>71</v>
      </c>
      <c r="F75" s="17"/>
      <c r="G75" s="29">
        <f>G76</f>
        <v>32611279.899999999</v>
      </c>
      <c r="H75" s="29">
        <f t="shared" ref="H75:I75" si="35">H76</f>
        <v>4600000</v>
      </c>
      <c r="I75" s="30">
        <f t="shared" si="35"/>
        <v>4600000</v>
      </c>
    </row>
    <row r="76" spans="2:9" ht="18.75" customHeight="1" x14ac:dyDescent="0.2">
      <c r="B76" s="15" t="s">
        <v>100</v>
      </c>
      <c r="C76" s="16" t="s">
        <v>11</v>
      </c>
      <c r="D76" s="16" t="s">
        <v>14</v>
      </c>
      <c r="E76" s="16" t="s">
        <v>106</v>
      </c>
      <c r="F76" s="17"/>
      <c r="G76" s="29">
        <f>G84+G77</f>
        <v>32611279.899999999</v>
      </c>
      <c r="H76" s="29">
        <f>H84+H77</f>
        <v>4600000</v>
      </c>
      <c r="I76" s="30">
        <f>I84+I77</f>
        <v>4600000</v>
      </c>
    </row>
    <row r="77" spans="2:9" ht="152.25" customHeight="1" x14ac:dyDescent="0.2">
      <c r="B77" s="15" t="s">
        <v>167</v>
      </c>
      <c r="C77" s="16" t="s">
        <v>11</v>
      </c>
      <c r="D77" s="16" t="s">
        <v>14</v>
      </c>
      <c r="E77" s="16" t="s">
        <v>140</v>
      </c>
      <c r="F77" s="17"/>
      <c r="G77" s="29">
        <f>G78+G80+G82</f>
        <v>25811279.899999999</v>
      </c>
      <c r="H77" s="29">
        <f t="shared" ref="H77:I77" si="36">H78</f>
        <v>0</v>
      </c>
      <c r="I77" s="30">
        <f t="shared" si="36"/>
        <v>0</v>
      </c>
    </row>
    <row r="78" spans="2:9" ht="67.5" customHeight="1" x14ac:dyDescent="0.2">
      <c r="B78" s="15" t="s">
        <v>69</v>
      </c>
      <c r="C78" s="16" t="s">
        <v>11</v>
      </c>
      <c r="D78" s="16" t="s">
        <v>14</v>
      </c>
      <c r="E78" s="16" t="s">
        <v>141</v>
      </c>
      <c r="F78" s="17"/>
      <c r="G78" s="29">
        <f>G79</f>
        <v>21250000</v>
      </c>
      <c r="H78" s="29">
        <f t="shared" ref="H78:I78" si="37">H79</f>
        <v>0</v>
      </c>
      <c r="I78" s="30">
        <f t="shared" si="37"/>
        <v>0</v>
      </c>
    </row>
    <row r="79" spans="2:9" ht="44.25" customHeight="1" x14ac:dyDescent="0.2">
      <c r="B79" s="15" t="s">
        <v>63</v>
      </c>
      <c r="C79" s="16" t="s">
        <v>11</v>
      </c>
      <c r="D79" s="16" t="s">
        <v>14</v>
      </c>
      <c r="E79" s="16" t="s">
        <v>141</v>
      </c>
      <c r="F79" s="17">
        <v>240</v>
      </c>
      <c r="G79" s="29">
        <v>21250000</v>
      </c>
      <c r="H79" s="29">
        <v>0</v>
      </c>
      <c r="I79" s="30">
        <v>0</v>
      </c>
    </row>
    <row r="80" spans="2:9" ht="120" customHeight="1" x14ac:dyDescent="0.2">
      <c r="B80" s="15" t="s">
        <v>188</v>
      </c>
      <c r="C80" s="16" t="s">
        <v>11</v>
      </c>
      <c r="D80" s="16" t="s">
        <v>14</v>
      </c>
      <c r="E80" s="16" t="s">
        <v>187</v>
      </c>
      <c r="F80" s="17"/>
      <c r="G80" s="29">
        <f>G81</f>
        <v>1400000</v>
      </c>
      <c r="H80" s="29">
        <f t="shared" ref="H80:I80" si="38">H81</f>
        <v>0</v>
      </c>
      <c r="I80" s="30">
        <f t="shared" si="38"/>
        <v>0</v>
      </c>
    </row>
    <row r="81" spans="2:9" ht="39" customHeight="1" x14ac:dyDescent="0.2">
      <c r="B81" s="15" t="s">
        <v>63</v>
      </c>
      <c r="C81" s="16" t="s">
        <v>11</v>
      </c>
      <c r="D81" s="16" t="s">
        <v>14</v>
      </c>
      <c r="E81" s="16" t="s">
        <v>187</v>
      </c>
      <c r="F81" s="17">
        <v>240</v>
      </c>
      <c r="G81" s="29">
        <v>1400000</v>
      </c>
      <c r="H81" s="29">
        <v>0</v>
      </c>
      <c r="I81" s="30">
        <v>0</v>
      </c>
    </row>
    <row r="82" spans="2:9" ht="53.25" customHeight="1" x14ac:dyDescent="0.2">
      <c r="B82" s="15" t="s">
        <v>199</v>
      </c>
      <c r="C82" s="16" t="s">
        <v>11</v>
      </c>
      <c r="D82" s="16" t="s">
        <v>14</v>
      </c>
      <c r="E82" s="16" t="s">
        <v>200</v>
      </c>
      <c r="F82" s="17"/>
      <c r="G82" s="29">
        <f>G83</f>
        <v>3161279.9</v>
      </c>
      <c r="H82" s="29">
        <f t="shared" ref="H82:I82" si="39">H83</f>
        <v>0</v>
      </c>
      <c r="I82" s="30">
        <f t="shared" si="39"/>
        <v>0</v>
      </c>
    </row>
    <row r="83" spans="2:9" ht="39" customHeight="1" x14ac:dyDescent="0.2">
      <c r="B83" s="15" t="s">
        <v>63</v>
      </c>
      <c r="C83" s="16" t="s">
        <v>11</v>
      </c>
      <c r="D83" s="16" t="s">
        <v>14</v>
      </c>
      <c r="E83" s="16" t="s">
        <v>200</v>
      </c>
      <c r="F83" s="17">
        <v>240</v>
      </c>
      <c r="G83" s="29">
        <f>3161279.9</f>
        <v>3161279.9</v>
      </c>
      <c r="H83" s="29">
        <v>0</v>
      </c>
      <c r="I83" s="30">
        <v>0</v>
      </c>
    </row>
    <row r="84" spans="2:9" ht="94.5" customHeight="1" x14ac:dyDescent="0.2">
      <c r="B84" s="32" t="s">
        <v>166</v>
      </c>
      <c r="C84" s="16" t="s">
        <v>11</v>
      </c>
      <c r="D84" s="16" t="s">
        <v>14</v>
      </c>
      <c r="E84" s="34" t="s">
        <v>107</v>
      </c>
      <c r="F84" s="17"/>
      <c r="G84" s="29">
        <f>G85</f>
        <v>6800000</v>
      </c>
      <c r="H84" s="29">
        <f t="shared" ref="H84:I84" si="40">H85</f>
        <v>4600000</v>
      </c>
      <c r="I84" s="30">
        <f t="shared" si="40"/>
        <v>4600000</v>
      </c>
    </row>
    <row r="85" spans="2:9" ht="66.75" customHeight="1" x14ac:dyDescent="0.2">
      <c r="B85" s="15" t="s">
        <v>69</v>
      </c>
      <c r="C85" s="16" t="s">
        <v>11</v>
      </c>
      <c r="D85" s="16" t="s">
        <v>14</v>
      </c>
      <c r="E85" s="16" t="s">
        <v>108</v>
      </c>
      <c r="F85" s="17"/>
      <c r="G85" s="29">
        <f>G86</f>
        <v>6800000</v>
      </c>
      <c r="H85" s="29">
        <f t="shared" ref="H85:I85" si="41">H86</f>
        <v>4600000</v>
      </c>
      <c r="I85" s="30">
        <f t="shared" si="41"/>
        <v>4600000</v>
      </c>
    </row>
    <row r="86" spans="2:9" ht="39" customHeight="1" x14ac:dyDescent="0.2">
      <c r="B86" s="15" t="s">
        <v>63</v>
      </c>
      <c r="C86" s="16" t="s">
        <v>11</v>
      </c>
      <c r="D86" s="16" t="s">
        <v>14</v>
      </c>
      <c r="E86" s="16" t="s">
        <v>108</v>
      </c>
      <c r="F86" s="17">
        <v>240</v>
      </c>
      <c r="G86" s="29">
        <f>5600000+200000+1000000</f>
        <v>6800000</v>
      </c>
      <c r="H86" s="29">
        <v>4600000</v>
      </c>
      <c r="I86" s="30">
        <v>4600000</v>
      </c>
    </row>
    <row r="87" spans="2:9" ht="25.5" x14ac:dyDescent="0.2">
      <c r="B87" s="15" t="s">
        <v>61</v>
      </c>
      <c r="C87" s="16" t="s">
        <v>11</v>
      </c>
      <c r="D87" s="16" t="s">
        <v>64</v>
      </c>
      <c r="E87" s="16"/>
      <c r="F87" s="17"/>
      <c r="G87" s="29">
        <f>G88</f>
        <v>330000</v>
      </c>
      <c r="H87" s="29">
        <f t="shared" ref="H87:I90" si="42">H88</f>
        <v>330000</v>
      </c>
      <c r="I87" s="30">
        <f t="shared" si="42"/>
        <v>330000</v>
      </c>
    </row>
    <row r="88" spans="2:9" x14ac:dyDescent="0.2">
      <c r="B88" s="15" t="s">
        <v>12</v>
      </c>
      <c r="C88" s="16" t="s">
        <v>11</v>
      </c>
      <c r="D88" s="16" t="s">
        <v>64</v>
      </c>
      <c r="E88" s="16" t="s">
        <v>34</v>
      </c>
      <c r="F88" s="17"/>
      <c r="G88" s="29">
        <f>G89</f>
        <v>330000</v>
      </c>
      <c r="H88" s="29">
        <f t="shared" si="42"/>
        <v>330000</v>
      </c>
      <c r="I88" s="30">
        <f t="shared" si="42"/>
        <v>330000</v>
      </c>
    </row>
    <row r="89" spans="2:9" ht="25.5" x14ac:dyDescent="0.2">
      <c r="B89" s="15" t="s">
        <v>87</v>
      </c>
      <c r="C89" s="16" t="s">
        <v>11</v>
      </c>
      <c r="D89" s="16" t="s">
        <v>64</v>
      </c>
      <c r="E89" s="16" t="s">
        <v>35</v>
      </c>
      <c r="F89" s="17"/>
      <c r="G89" s="29">
        <f>G90</f>
        <v>330000</v>
      </c>
      <c r="H89" s="29">
        <f t="shared" si="42"/>
        <v>330000</v>
      </c>
      <c r="I89" s="30">
        <f t="shared" si="42"/>
        <v>330000</v>
      </c>
    </row>
    <row r="90" spans="2:9" ht="38.25" x14ac:dyDescent="0.2">
      <c r="B90" s="15" t="s">
        <v>62</v>
      </c>
      <c r="C90" s="16" t="s">
        <v>11</v>
      </c>
      <c r="D90" s="16" t="s">
        <v>64</v>
      </c>
      <c r="E90" s="16" t="s">
        <v>65</v>
      </c>
      <c r="F90" s="17"/>
      <c r="G90" s="29">
        <f>G91</f>
        <v>330000</v>
      </c>
      <c r="H90" s="29">
        <f t="shared" si="42"/>
        <v>330000</v>
      </c>
      <c r="I90" s="30">
        <f t="shared" si="42"/>
        <v>330000</v>
      </c>
    </row>
    <row r="91" spans="2:9" ht="38.25" x14ac:dyDescent="0.2">
      <c r="B91" s="15" t="s">
        <v>63</v>
      </c>
      <c r="C91" s="16" t="s">
        <v>11</v>
      </c>
      <c r="D91" s="16" t="s">
        <v>64</v>
      </c>
      <c r="E91" s="16" t="s">
        <v>65</v>
      </c>
      <c r="F91" s="17">
        <v>240</v>
      </c>
      <c r="G91" s="29">
        <v>330000</v>
      </c>
      <c r="H91" s="29">
        <v>330000</v>
      </c>
      <c r="I91" s="30">
        <v>330000</v>
      </c>
    </row>
    <row r="92" spans="2:9" x14ac:dyDescent="0.2">
      <c r="B92" s="15" t="s">
        <v>18</v>
      </c>
      <c r="C92" s="16" t="s">
        <v>19</v>
      </c>
      <c r="D92" s="16"/>
      <c r="E92" s="16"/>
      <c r="F92" s="17"/>
      <c r="G92" s="30">
        <f>SUM(G93+G102+G128+G140)</f>
        <v>314272217.25999999</v>
      </c>
      <c r="H92" s="30">
        <f>SUM(H93+H102+H128+H140)</f>
        <v>59719606.269999996</v>
      </c>
      <c r="I92" s="30">
        <f>SUM(I93+I102+I128+I140)</f>
        <v>59975548.75</v>
      </c>
    </row>
    <row r="93" spans="2:9" x14ac:dyDescent="0.2">
      <c r="B93" s="15" t="s">
        <v>54</v>
      </c>
      <c r="C93" s="16" t="s">
        <v>19</v>
      </c>
      <c r="D93" s="16" t="s">
        <v>6</v>
      </c>
      <c r="E93" s="16"/>
      <c r="F93" s="17"/>
      <c r="G93" s="29">
        <f>G94</f>
        <v>26733007.920000002</v>
      </c>
      <c r="H93" s="29">
        <f t="shared" ref="H93:I93" si="43">H94</f>
        <v>4000000</v>
      </c>
      <c r="I93" s="30">
        <f t="shared" si="43"/>
        <v>4500000</v>
      </c>
    </row>
    <row r="94" spans="2:9" x14ac:dyDescent="0.2">
      <c r="B94" s="15" t="s">
        <v>12</v>
      </c>
      <c r="C94" s="16" t="s">
        <v>19</v>
      </c>
      <c r="D94" s="16" t="s">
        <v>6</v>
      </c>
      <c r="E94" s="16" t="s">
        <v>34</v>
      </c>
      <c r="F94" s="17"/>
      <c r="G94" s="29">
        <f t="shared" ref="G94:I94" si="44">SUM(G95)</f>
        <v>26733007.920000002</v>
      </c>
      <c r="H94" s="29">
        <f t="shared" si="44"/>
        <v>4000000</v>
      </c>
      <c r="I94" s="30">
        <f t="shared" si="44"/>
        <v>4500000</v>
      </c>
    </row>
    <row r="95" spans="2:9" ht="28.5" customHeight="1" x14ac:dyDescent="0.2">
      <c r="B95" s="15" t="s">
        <v>87</v>
      </c>
      <c r="C95" s="16" t="s">
        <v>19</v>
      </c>
      <c r="D95" s="16" t="s">
        <v>6</v>
      </c>
      <c r="E95" s="16" t="s">
        <v>35</v>
      </c>
      <c r="F95" s="17"/>
      <c r="G95" s="29">
        <f>G96+G98+G100</f>
        <v>26733007.920000002</v>
      </c>
      <c r="H95" s="29">
        <f t="shared" ref="H95:I95" si="45">H96+H98+H100</f>
        <v>4000000</v>
      </c>
      <c r="I95" s="30">
        <f t="shared" si="45"/>
        <v>4500000</v>
      </c>
    </row>
    <row r="96" spans="2:9" ht="38.25" x14ac:dyDescent="0.2">
      <c r="B96" s="15" t="s">
        <v>72</v>
      </c>
      <c r="C96" s="16" t="s">
        <v>19</v>
      </c>
      <c r="D96" s="16" t="s">
        <v>6</v>
      </c>
      <c r="E96" s="16" t="s">
        <v>42</v>
      </c>
      <c r="F96" s="17"/>
      <c r="G96" s="29">
        <f>G97</f>
        <v>3541780.15</v>
      </c>
      <c r="H96" s="29">
        <f t="shared" ref="H96:I96" si="46">H97</f>
        <v>4000000</v>
      </c>
      <c r="I96" s="30">
        <f t="shared" si="46"/>
        <v>4500000</v>
      </c>
    </row>
    <row r="97" spans="2:9" ht="43.5" customHeight="1" x14ac:dyDescent="0.2">
      <c r="B97" s="15" t="s">
        <v>63</v>
      </c>
      <c r="C97" s="16" t="s">
        <v>19</v>
      </c>
      <c r="D97" s="16" t="s">
        <v>6</v>
      </c>
      <c r="E97" s="16" t="s">
        <v>42</v>
      </c>
      <c r="F97" s="17">
        <v>240</v>
      </c>
      <c r="G97" s="29">
        <v>3541780.15</v>
      </c>
      <c r="H97" s="29">
        <v>4000000</v>
      </c>
      <c r="I97" s="30">
        <v>4500000</v>
      </c>
    </row>
    <row r="98" spans="2:9" ht="69.75" customHeight="1" x14ac:dyDescent="0.2">
      <c r="B98" s="15" t="s">
        <v>189</v>
      </c>
      <c r="C98" s="16" t="s">
        <v>19</v>
      </c>
      <c r="D98" s="16" t="s">
        <v>6</v>
      </c>
      <c r="E98" s="16" t="s">
        <v>186</v>
      </c>
      <c r="F98" s="17"/>
      <c r="G98" s="29">
        <f>G99</f>
        <v>10332227.77</v>
      </c>
      <c r="H98" s="29">
        <f t="shared" ref="H98:I98" si="47">H99</f>
        <v>0</v>
      </c>
      <c r="I98" s="30">
        <f t="shared" si="47"/>
        <v>0</v>
      </c>
    </row>
    <row r="99" spans="2:9" ht="43.5" customHeight="1" x14ac:dyDescent="0.2">
      <c r="B99" s="15" t="s">
        <v>63</v>
      </c>
      <c r="C99" s="16" t="s">
        <v>19</v>
      </c>
      <c r="D99" s="16" t="s">
        <v>6</v>
      </c>
      <c r="E99" s="16" t="s">
        <v>186</v>
      </c>
      <c r="F99" s="17">
        <v>240</v>
      </c>
      <c r="G99" s="29">
        <f>2433322.45+7898905.32</f>
        <v>10332227.77</v>
      </c>
      <c r="H99" s="29">
        <v>0</v>
      </c>
      <c r="I99" s="30">
        <v>0</v>
      </c>
    </row>
    <row r="100" spans="2:9" ht="140.25" customHeight="1" x14ac:dyDescent="0.2">
      <c r="B100" s="15" t="s">
        <v>201</v>
      </c>
      <c r="C100" s="16" t="s">
        <v>19</v>
      </c>
      <c r="D100" s="16" t="s">
        <v>6</v>
      </c>
      <c r="E100" s="16" t="s">
        <v>202</v>
      </c>
      <c r="F100" s="17"/>
      <c r="G100" s="29">
        <f>G101</f>
        <v>12859000</v>
      </c>
      <c r="H100" s="29">
        <f t="shared" ref="H100:I100" si="48">H101</f>
        <v>0</v>
      </c>
      <c r="I100" s="30">
        <f t="shared" si="48"/>
        <v>0</v>
      </c>
    </row>
    <row r="101" spans="2:9" ht="26.25" customHeight="1" x14ac:dyDescent="0.2">
      <c r="B101" s="15" t="s">
        <v>143</v>
      </c>
      <c r="C101" s="16" t="s">
        <v>19</v>
      </c>
      <c r="D101" s="16" t="s">
        <v>6</v>
      </c>
      <c r="E101" s="16" t="s">
        <v>202</v>
      </c>
      <c r="F101" s="17">
        <v>410</v>
      </c>
      <c r="G101" s="29">
        <f>12859000</f>
        <v>12859000</v>
      </c>
      <c r="H101" s="29">
        <v>0</v>
      </c>
      <c r="I101" s="30">
        <v>0</v>
      </c>
    </row>
    <row r="102" spans="2:9" ht="21" customHeight="1" x14ac:dyDescent="0.2">
      <c r="B102" s="15" t="s">
        <v>52</v>
      </c>
      <c r="C102" s="16" t="s">
        <v>19</v>
      </c>
      <c r="D102" s="16" t="s">
        <v>20</v>
      </c>
      <c r="E102" s="16"/>
      <c r="F102" s="17"/>
      <c r="G102" s="29">
        <f>G120+G103</f>
        <v>235301564.39000002</v>
      </c>
      <c r="H102" s="29">
        <f>H120+H103</f>
        <v>13018654.27</v>
      </c>
      <c r="I102" s="30">
        <f>I120+I103</f>
        <v>7822876.75</v>
      </c>
    </row>
    <row r="103" spans="2:9" ht="66.75" customHeight="1" x14ac:dyDescent="0.2">
      <c r="B103" s="38" t="s">
        <v>130</v>
      </c>
      <c r="C103" s="16" t="s">
        <v>19</v>
      </c>
      <c r="D103" s="16" t="s">
        <v>20</v>
      </c>
      <c r="E103" s="16" t="s">
        <v>126</v>
      </c>
      <c r="F103" s="17"/>
      <c r="G103" s="29">
        <f>G104</f>
        <v>221670554.69000003</v>
      </c>
      <c r="H103" s="29">
        <f t="shared" ref="H103:I103" si="49">H104</f>
        <v>0</v>
      </c>
      <c r="I103" s="30">
        <f t="shared" si="49"/>
        <v>0</v>
      </c>
    </row>
    <row r="104" spans="2:9" ht="21" customHeight="1" x14ac:dyDescent="0.2">
      <c r="B104" s="15" t="s">
        <v>100</v>
      </c>
      <c r="C104" s="16" t="s">
        <v>19</v>
      </c>
      <c r="D104" s="16" t="s">
        <v>20</v>
      </c>
      <c r="E104" s="16" t="s">
        <v>127</v>
      </c>
      <c r="F104" s="17"/>
      <c r="G104" s="29">
        <f>G105</f>
        <v>221670554.69000003</v>
      </c>
      <c r="H104" s="29">
        <f t="shared" ref="H104:I104" si="50">H105</f>
        <v>0</v>
      </c>
      <c r="I104" s="30">
        <f t="shared" si="50"/>
        <v>0</v>
      </c>
    </row>
    <row r="105" spans="2:9" ht="56.25" customHeight="1" x14ac:dyDescent="0.2">
      <c r="B105" s="38" t="s">
        <v>125</v>
      </c>
      <c r="C105" s="16" t="s">
        <v>19</v>
      </c>
      <c r="D105" s="16" t="s">
        <v>20</v>
      </c>
      <c r="E105" s="16" t="s">
        <v>128</v>
      </c>
      <c r="F105" s="17"/>
      <c r="G105" s="29">
        <f>G117+G109+G113+G106+G115+G111</f>
        <v>221670554.69000003</v>
      </c>
      <c r="H105" s="29">
        <f t="shared" ref="H105:I105" si="51">H117+H109+H113+H106+H115+H111</f>
        <v>0</v>
      </c>
      <c r="I105" s="30">
        <f t="shared" si="51"/>
        <v>0</v>
      </c>
    </row>
    <row r="106" spans="2:9" ht="33" customHeight="1" x14ac:dyDescent="0.2">
      <c r="B106" s="38" t="s">
        <v>173</v>
      </c>
      <c r="C106" s="16" t="s">
        <v>19</v>
      </c>
      <c r="D106" s="16" t="s">
        <v>20</v>
      </c>
      <c r="E106" s="16" t="s">
        <v>172</v>
      </c>
      <c r="F106" s="17"/>
      <c r="G106" s="29">
        <f>G107+G108</f>
        <v>6247000</v>
      </c>
      <c r="H106" s="29">
        <f t="shared" ref="H106:I106" si="52">H107+H108</f>
        <v>0</v>
      </c>
      <c r="I106" s="30">
        <f t="shared" si="52"/>
        <v>0</v>
      </c>
    </row>
    <row r="107" spans="2:9" ht="42" customHeight="1" x14ac:dyDescent="0.2">
      <c r="B107" s="15" t="s">
        <v>63</v>
      </c>
      <c r="C107" s="16" t="s">
        <v>19</v>
      </c>
      <c r="D107" s="16" t="s">
        <v>20</v>
      </c>
      <c r="E107" s="16" t="s">
        <v>172</v>
      </c>
      <c r="F107" s="17">
        <v>240</v>
      </c>
      <c r="G107" s="29">
        <v>140000</v>
      </c>
      <c r="H107" s="29">
        <v>0</v>
      </c>
      <c r="I107" s="30">
        <v>0</v>
      </c>
    </row>
    <row r="108" spans="2:9" ht="21.75" customHeight="1" x14ac:dyDescent="0.2">
      <c r="B108" s="15" t="s">
        <v>143</v>
      </c>
      <c r="C108" s="16" t="s">
        <v>19</v>
      </c>
      <c r="D108" s="16" t="s">
        <v>20</v>
      </c>
      <c r="E108" s="16" t="s">
        <v>172</v>
      </c>
      <c r="F108" s="17">
        <v>410</v>
      </c>
      <c r="G108" s="29">
        <f>6107000</f>
        <v>6107000</v>
      </c>
      <c r="H108" s="29">
        <v>0</v>
      </c>
      <c r="I108" s="30">
        <v>0</v>
      </c>
    </row>
    <row r="109" spans="2:9" ht="41.25" customHeight="1" x14ac:dyDescent="0.2">
      <c r="B109" s="38" t="s">
        <v>165</v>
      </c>
      <c r="C109" s="16" t="s">
        <v>19</v>
      </c>
      <c r="D109" s="16" t="s">
        <v>20</v>
      </c>
      <c r="E109" s="16" t="s">
        <v>164</v>
      </c>
      <c r="F109" s="17"/>
      <c r="G109" s="29">
        <f>G110</f>
        <v>13394766.5</v>
      </c>
      <c r="H109" s="29">
        <f t="shared" ref="H109:I109" si="53">H110</f>
        <v>0</v>
      </c>
      <c r="I109" s="30">
        <f t="shared" si="53"/>
        <v>0</v>
      </c>
    </row>
    <row r="110" spans="2:9" ht="42" customHeight="1" x14ac:dyDescent="0.2">
      <c r="B110" s="15" t="s">
        <v>63</v>
      </c>
      <c r="C110" s="16" t="s">
        <v>19</v>
      </c>
      <c r="D110" s="16" t="s">
        <v>20</v>
      </c>
      <c r="E110" s="16" t="s">
        <v>164</v>
      </c>
      <c r="F110" s="17">
        <v>240</v>
      </c>
      <c r="G110" s="29">
        <v>13394766.5</v>
      </c>
      <c r="H110" s="29">
        <v>0</v>
      </c>
      <c r="I110" s="30">
        <v>0</v>
      </c>
    </row>
    <row r="111" spans="2:9" ht="130.5" customHeight="1" x14ac:dyDescent="0.2">
      <c r="B111" s="15" t="s">
        <v>194</v>
      </c>
      <c r="C111" s="16" t="s">
        <v>19</v>
      </c>
      <c r="D111" s="16" t="s">
        <v>20</v>
      </c>
      <c r="E111" s="16" t="s">
        <v>191</v>
      </c>
      <c r="F111" s="17"/>
      <c r="G111" s="29">
        <f>G112</f>
        <v>59894750</v>
      </c>
      <c r="H111" s="29">
        <f t="shared" ref="H111:I111" si="54">H112</f>
        <v>0</v>
      </c>
      <c r="I111" s="30">
        <f t="shared" si="54"/>
        <v>0</v>
      </c>
    </row>
    <row r="112" spans="2:9" ht="20.25" customHeight="1" x14ac:dyDescent="0.2">
      <c r="B112" s="15" t="s">
        <v>143</v>
      </c>
      <c r="C112" s="16" t="s">
        <v>19</v>
      </c>
      <c r="D112" s="16" t="s">
        <v>20</v>
      </c>
      <c r="E112" s="16" t="s">
        <v>191</v>
      </c>
      <c r="F112" s="17">
        <v>410</v>
      </c>
      <c r="G112" s="29">
        <f>59894750</f>
        <v>59894750</v>
      </c>
      <c r="H112" s="29">
        <v>0</v>
      </c>
      <c r="I112" s="30">
        <v>0</v>
      </c>
    </row>
    <row r="113" spans="2:9" ht="93" customHeight="1" x14ac:dyDescent="0.2">
      <c r="B113" s="15" t="s">
        <v>170</v>
      </c>
      <c r="C113" s="16" t="s">
        <v>19</v>
      </c>
      <c r="D113" s="16" t="s">
        <v>20</v>
      </c>
      <c r="E113" s="16" t="s">
        <v>171</v>
      </c>
      <c r="F113" s="17"/>
      <c r="G113" s="29">
        <f>G114</f>
        <v>9572633.9299999997</v>
      </c>
      <c r="H113" s="29">
        <f t="shared" ref="H113:I113" si="55">H114</f>
        <v>0</v>
      </c>
      <c r="I113" s="30">
        <f t="shared" si="55"/>
        <v>0</v>
      </c>
    </row>
    <row r="114" spans="2:9" ht="39.75" customHeight="1" x14ac:dyDescent="0.2">
      <c r="B114" s="15" t="s">
        <v>63</v>
      </c>
      <c r="C114" s="16" t="s">
        <v>19</v>
      </c>
      <c r="D114" s="16" t="s">
        <v>20</v>
      </c>
      <c r="E114" s="16" t="s">
        <v>171</v>
      </c>
      <c r="F114" s="17">
        <v>240</v>
      </c>
      <c r="G114" s="29">
        <f>9572633.93</f>
        <v>9572633.9299999997</v>
      </c>
      <c r="H114" s="29">
        <v>0</v>
      </c>
      <c r="I114" s="30">
        <v>0</v>
      </c>
    </row>
    <row r="115" spans="2:9" ht="54" customHeight="1" x14ac:dyDescent="0.2">
      <c r="B115" s="15" t="s">
        <v>193</v>
      </c>
      <c r="C115" s="16" t="s">
        <v>19</v>
      </c>
      <c r="D115" s="16" t="s">
        <v>20</v>
      </c>
      <c r="E115" s="16" t="s">
        <v>190</v>
      </c>
      <c r="F115" s="17"/>
      <c r="G115" s="29">
        <f>G116</f>
        <v>10761314.33</v>
      </c>
      <c r="H115" s="29">
        <f t="shared" ref="H115:I115" si="56">H116</f>
        <v>0</v>
      </c>
      <c r="I115" s="30">
        <f t="shared" si="56"/>
        <v>0</v>
      </c>
    </row>
    <row r="116" spans="2:9" ht="39.75" customHeight="1" x14ac:dyDescent="0.2">
      <c r="B116" s="15" t="s">
        <v>63</v>
      </c>
      <c r="C116" s="16" t="s">
        <v>19</v>
      </c>
      <c r="D116" s="16" t="s">
        <v>20</v>
      </c>
      <c r="E116" s="16" t="s">
        <v>190</v>
      </c>
      <c r="F116" s="17">
        <v>240</v>
      </c>
      <c r="G116" s="29">
        <f>10761314.33</f>
        <v>10761314.33</v>
      </c>
      <c r="H116" s="29">
        <v>0</v>
      </c>
      <c r="I116" s="30">
        <v>0</v>
      </c>
    </row>
    <row r="117" spans="2:9" ht="67.5" customHeight="1" x14ac:dyDescent="0.2">
      <c r="B117" s="38" t="s">
        <v>169</v>
      </c>
      <c r="C117" s="16" t="s">
        <v>19</v>
      </c>
      <c r="D117" s="16" t="s">
        <v>20</v>
      </c>
      <c r="E117" s="16" t="s">
        <v>158</v>
      </c>
      <c r="F117" s="17"/>
      <c r="G117" s="29">
        <f>G118+G119</f>
        <v>121800089.93000001</v>
      </c>
      <c r="H117" s="29">
        <f t="shared" ref="H117:I117" si="57">H118+H119</f>
        <v>0</v>
      </c>
      <c r="I117" s="30">
        <f t="shared" si="57"/>
        <v>0</v>
      </c>
    </row>
    <row r="118" spans="2:9" ht="39.75" customHeight="1" x14ac:dyDescent="0.2">
      <c r="B118" s="15" t="s">
        <v>63</v>
      </c>
      <c r="C118" s="16" t="s">
        <v>19</v>
      </c>
      <c r="D118" s="16" t="s">
        <v>20</v>
      </c>
      <c r="E118" s="16" t="s">
        <v>158</v>
      </c>
      <c r="F118" s="17">
        <v>240</v>
      </c>
      <c r="G118" s="29">
        <v>50214459.93</v>
      </c>
      <c r="H118" s="29">
        <v>0</v>
      </c>
      <c r="I118" s="30">
        <v>0</v>
      </c>
    </row>
    <row r="119" spans="2:9" ht="22.5" customHeight="1" x14ac:dyDescent="0.2">
      <c r="B119" s="15" t="s">
        <v>143</v>
      </c>
      <c r="C119" s="16" t="s">
        <v>19</v>
      </c>
      <c r="D119" s="16" t="s">
        <v>20</v>
      </c>
      <c r="E119" s="16" t="s">
        <v>158</v>
      </c>
      <c r="F119" s="17">
        <v>410</v>
      </c>
      <c r="G119" s="29">
        <v>71585630</v>
      </c>
      <c r="H119" s="29">
        <v>0</v>
      </c>
      <c r="I119" s="30">
        <v>0</v>
      </c>
    </row>
    <row r="120" spans="2:9" ht="21" customHeight="1" x14ac:dyDescent="0.2">
      <c r="B120" s="15" t="s">
        <v>12</v>
      </c>
      <c r="C120" s="16" t="s">
        <v>19</v>
      </c>
      <c r="D120" s="16" t="s">
        <v>20</v>
      </c>
      <c r="E120" s="16" t="s">
        <v>34</v>
      </c>
      <c r="F120" s="17"/>
      <c r="G120" s="29">
        <f>G121</f>
        <v>13631009.699999999</v>
      </c>
      <c r="H120" s="29">
        <f t="shared" ref="H120:I120" si="58">H121</f>
        <v>13018654.27</v>
      </c>
      <c r="I120" s="30">
        <f t="shared" si="58"/>
        <v>7822876.75</v>
      </c>
    </row>
    <row r="121" spans="2:9" ht="32.25" customHeight="1" x14ac:dyDescent="0.2">
      <c r="B121" s="15" t="s">
        <v>87</v>
      </c>
      <c r="C121" s="16" t="s">
        <v>19</v>
      </c>
      <c r="D121" s="16" t="s">
        <v>20</v>
      </c>
      <c r="E121" s="16" t="s">
        <v>35</v>
      </c>
      <c r="F121" s="17"/>
      <c r="G121" s="29">
        <f>G124+G126+G122</f>
        <v>13631009.699999999</v>
      </c>
      <c r="H121" s="29">
        <f t="shared" ref="H121:I121" si="59">H124+H126+H122</f>
        <v>13018654.27</v>
      </c>
      <c r="I121" s="30">
        <f t="shared" si="59"/>
        <v>7822876.75</v>
      </c>
    </row>
    <row r="122" spans="2:9" ht="32.25" customHeight="1" x14ac:dyDescent="0.2">
      <c r="B122" s="15" t="s">
        <v>37</v>
      </c>
      <c r="C122" s="16" t="s">
        <v>19</v>
      </c>
      <c r="D122" s="16" t="s">
        <v>20</v>
      </c>
      <c r="E122" s="16" t="s">
        <v>36</v>
      </c>
      <c r="F122" s="17"/>
      <c r="G122" s="29">
        <f>G123</f>
        <v>435250</v>
      </c>
      <c r="H122" s="29">
        <f t="shared" ref="H122:I122" si="60">H123</f>
        <v>0</v>
      </c>
      <c r="I122" s="30">
        <f t="shared" si="60"/>
        <v>0</v>
      </c>
    </row>
    <row r="123" spans="2:9" ht="44.25" customHeight="1" x14ac:dyDescent="0.2">
      <c r="B123" s="15" t="s">
        <v>63</v>
      </c>
      <c r="C123" s="16" t="s">
        <v>19</v>
      </c>
      <c r="D123" s="16" t="s">
        <v>20</v>
      </c>
      <c r="E123" s="16" t="s">
        <v>36</v>
      </c>
      <c r="F123" s="17">
        <v>240</v>
      </c>
      <c r="G123" s="29">
        <f>435250</f>
        <v>435250</v>
      </c>
      <c r="H123" s="29">
        <v>0</v>
      </c>
      <c r="I123" s="30">
        <v>0</v>
      </c>
    </row>
    <row r="124" spans="2:9" ht="29.25" customHeight="1" x14ac:dyDescent="0.2">
      <c r="B124" s="15" t="s">
        <v>43</v>
      </c>
      <c r="C124" s="16" t="s">
        <v>19</v>
      </c>
      <c r="D124" s="16" t="s">
        <v>20</v>
      </c>
      <c r="E124" s="16" t="s">
        <v>44</v>
      </c>
      <c r="F124" s="17"/>
      <c r="G124" s="29">
        <f>G125</f>
        <v>8585759.6999999993</v>
      </c>
      <c r="H124" s="29">
        <f t="shared" ref="H124:I124" si="61">H125</f>
        <v>13018654.27</v>
      </c>
      <c r="I124" s="30">
        <f t="shared" si="61"/>
        <v>7822876.75</v>
      </c>
    </row>
    <row r="125" spans="2:9" ht="38.25" x14ac:dyDescent="0.2">
      <c r="B125" s="15" t="s">
        <v>63</v>
      </c>
      <c r="C125" s="16" t="s">
        <v>19</v>
      </c>
      <c r="D125" s="16" t="s">
        <v>20</v>
      </c>
      <c r="E125" s="16" t="s">
        <v>44</v>
      </c>
      <c r="F125" s="17">
        <v>240</v>
      </c>
      <c r="G125" s="29">
        <v>8585759.6999999993</v>
      </c>
      <c r="H125" s="29">
        <v>13018654.27</v>
      </c>
      <c r="I125" s="30">
        <v>7822876.75</v>
      </c>
    </row>
    <row r="126" spans="2:9" ht="36.75" customHeight="1" x14ac:dyDescent="0.2">
      <c r="B126" s="15" t="s">
        <v>195</v>
      </c>
      <c r="C126" s="16" t="s">
        <v>19</v>
      </c>
      <c r="D126" s="16" t="s">
        <v>20</v>
      </c>
      <c r="E126" s="16" t="s">
        <v>192</v>
      </c>
      <c r="F126" s="17"/>
      <c r="G126" s="29">
        <f>G127</f>
        <v>4610000</v>
      </c>
      <c r="H126" s="29">
        <f>H127</f>
        <v>0</v>
      </c>
      <c r="I126" s="30">
        <f>I127</f>
        <v>0</v>
      </c>
    </row>
    <row r="127" spans="2:9" ht="36.75" customHeight="1" x14ac:dyDescent="0.2">
      <c r="B127" s="15" t="s">
        <v>63</v>
      </c>
      <c r="C127" s="16" t="s">
        <v>19</v>
      </c>
      <c r="D127" s="16" t="s">
        <v>20</v>
      </c>
      <c r="E127" s="16" t="s">
        <v>192</v>
      </c>
      <c r="F127" s="17">
        <v>240</v>
      </c>
      <c r="G127" s="29">
        <f>4610000</f>
        <v>4610000</v>
      </c>
      <c r="H127" s="29">
        <v>0</v>
      </c>
      <c r="I127" s="30">
        <v>0</v>
      </c>
    </row>
    <row r="128" spans="2:9" ht="19.5" customHeight="1" x14ac:dyDescent="0.2">
      <c r="B128" s="15" t="s">
        <v>26</v>
      </c>
      <c r="C128" s="16" t="s">
        <v>19</v>
      </c>
      <c r="D128" s="16" t="s">
        <v>8</v>
      </c>
      <c r="E128" s="16"/>
      <c r="F128" s="17"/>
      <c r="G128" s="29">
        <f>G134+G129</f>
        <v>14019508.51</v>
      </c>
      <c r="H128" s="29">
        <f t="shared" ref="H128:I128" si="62">H134+H129</f>
        <v>10384115</v>
      </c>
      <c r="I128" s="30">
        <f t="shared" si="62"/>
        <v>11743801</v>
      </c>
    </row>
    <row r="129" spans="2:9" ht="62.25" customHeight="1" x14ac:dyDescent="0.2">
      <c r="B129" s="15" t="s">
        <v>185</v>
      </c>
      <c r="C129" s="16" t="s">
        <v>19</v>
      </c>
      <c r="D129" s="16" t="s">
        <v>8</v>
      </c>
      <c r="E129" s="16" t="s">
        <v>181</v>
      </c>
      <c r="F129" s="17"/>
      <c r="G129" s="29">
        <f>G130</f>
        <v>745804.52999999991</v>
      </c>
      <c r="H129" s="29">
        <f t="shared" ref="H129:I129" si="63">H130</f>
        <v>0</v>
      </c>
      <c r="I129" s="30">
        <f t="shared" si="63"/>
        <v>0</v>
      </c>
    </row>
    <row r="130" spans="2:9" ht="19.5" customHeight="1" x14ac:dyDescent="0.2">
      <c r="B130" s="15" t="s">
        <v>100</v>
      </c>
      <c r="C130" s="16" t="s">
        <v>19</v>
      </c>
      <c r="D130" s="16" t="s">
        <v>8</v>
      </c>
      <c r="E130" s="16" t="s">
        <v>182</v>
      </c>
      <c r="F130" s="17"/>
      <c r="G130" s="29">
        <f>G131</f>
        <v>745804.52999999991</v>
      </c>
      <c r="H130" s="29">
        <f t="shared" ref="H130:I130" si="64">H131</f>
        <v>0</v>
      </c>
      <c r="I130" s="30">
        <f t="shared" si="64"/>
        <v>0</v>
      </c>
    </row>
    <row r="131" spans="2:9" ht="39.75" customHeight="1" x14ac:dyDescent="0.2">
      <c r="B131" s="15" t="s">
        <v>179</v>
      </c>
      <c r="C131" s="16" t="s">
        <v>19</v>
      </c>
      <c r="D131" s="16" t="s">
        <v>8</v>
      </c>
      <c r="E131" s="16" t="s">
        <v>183</v>
      </c>
      <c r="F131" s="17"/>
      <c r="G131" s="29">
        <f>G132</f>
        <v>745804.52999999991</v>
      </c>
      <c r="H131" s="29">
        <f t="shared" ref="H131:I131" si="65">H132</f>
        <v>0</v>
      </c>
      <c r="I131" s="30">
        <f t="shared" si="65"/>
        <v>0</v>
      </c>
    </row>
    <row r="132" spans="2:9" ht="38.25" customHeight="1" x14ac:dyDescent="0.2">
      <c r="B132" s="15" t="s">
        <v>180</v>
      </c>
      <c r="C132" s="16" t="s">
        <v>19</v>
      </c>
      <c r="D132" s="16" t="s">
        <v>8</v>
      </c>
      <c r="E132" s="16" t="s">
        <v>184</v>
      </c>
      <c r="F132" s="17"/>
      <c r="G132" s="29">
        <f>G133</f>
        <v>745804.52999999991</v>
      </c>
      <c r="H132" s="29">
        <f t="shared" ref="H132:I132" si="66">H133</f>
        <v>0</v>
      </c>
      <c r="I132" s="30">
        <f t="shared" si="66"/>
        <v>0</v>
      </c>
    </row>
    <row r="133" spans="2:9" ht="19.5" customHeight="1" x14ac:dyDescent="0.2">
      <c r="B133" s="15" t="s">
        <v>56</v>
      </c>
      <c r="C133" s="16" t="s">
        <v>19</v>
      </c>
      <c r="D133" s="16" t="s">
        <v>8</v>
      </c>
      <c r="E133" s="16" t="s">
        <v>184</v>
      </c>
      <c r="F133" s="17">
        <v>540</v>
      </c>
      <c r="G133" s="29">
        <f>762557.69-16753.16</f>
        <v>745804.52999999991</v>
      </c>
      <c r="H133" s="29">
        <v>0</v>
      </c>
      <c r="I133" s="30">
        <v>0</v>
      </c>
    </row>
    <row r="134" spans="2:9" ht="21" customHeight="1" x14ac:dyDescent="0.2">
      <c r="B134" s="15" t="s">
        <v>12</v>
      </c>
      <c r="C134" s="16" t="s">
        <v>19</v>
      </c>
      <c r="D134" s="16" t="s">
        <v>8</v>
      </c>
      <c r="E134" s="16" t="s">
        <v>34</v>
      </c>
      <c r="F134" s="17"/>
      <c r="G134" s="29">
        <f>G135</f>
        <v>13273703.98</v>
      </c>
      <c r="H134" s="29">
        <f t="shared" ref="H134:I134" si="67">H135</f>
        <v>10384115</v>
      </c>
      <c r="I134" s="30">
        <f t="shared" si="67"/>
        <v>11743801</v>
      </c>
    </row>
    <row r="135" spans="2:9" ht="30.75" customHeight="1" x14ac:dyDescent="0.2">
      <c r="B135" s="15" t="s">
        <v>87</v>
      </c>
      <c r="C135" s="16" t="s">
        <v>19</v>
      </c>
      <c r="D135" s="16" t="s">
        <v>8</v>
      </c>
      <c r="E135" s="16" t="s">
        <v>35</v>
      </c>
      <c r="F135" s="17"/>
      <c r="G135" s="29">
        <f>G136+G138</f>
        <v>13273703.98</v>
      </c>
      <c r="H135" s="29">
        <f t="shared" ref="H135:I135" si="68">H136+H138</f>
        <v>10384115</v>
      </c>
      <c r="I135" s="30">
        <f t="shared" si="68"/>
        <v>11743801</v>
      </c>
    </row>
    <row r="136" spans="2:9" ht="29.25" customHeight="1" x14ac:dyDescent="0.2">
      <c r="B136" s="15" t="s">
        <v>57</v>
      </c>
      <c r="C136" s="16" t="s">
        <v>19</v>
      </c>
      <c r="D136" s="16" t="s">
        <v>8</v>
      </c>
      <c r="E136" s="16" t="s">
        <v>45</v>
      </c>
      <c r="F136" s="17"/>
      <c r="G136" s="29">
        <f>SUM(G137)</f>
        <v>9475300</v>
      </c>
      <c r="H136" s="29">
        <f t="shared" ref="H136:I136" si="69">SUM(H137)</f>
        <v>5184215</v>
      </c>
      <c r="I136" s="30">
        <f t="shared" si="69"/>
        <v>6043801</v>
      </c>
    </row>
    <row r="137" spans="2:9" ht="37.5" customHeight="1" x14ac:dyDescent="0.2">
      <c r="B137" s="15" t="s">
        <v>63</v>
      </c>
      <c r="C137" s="16" t="s">
        <v>19</v>
      </c>
      <c r="D137" s="16" t="s">
        <v>8</v>
      </c>
      <c r="E137" s="16" t="s">
        <v>45</v>
      </c>
      <c r="F137" s="17">
        <v>240</v>
      </c>
      <c r="G137" s="29">
        <v>9475300</v>
      </c>
      <c r="H137" s="29">
        <v>5184215</v>
      </c>
      <c r="I137" s="30">
        <v>6043801</v>
      </c>
    </row>
    <row r="138" spans="2:9" ht="38.25" x14ac:dyDescent="0.2">
      <c r="B138" s="15" t="s">
        <v>55</v>
      </c>
      <c r="C138" s="16" t="s">
        <v>19</v>
      </c>
      <c r="D138" s="16" t="s">
        <v>8</v>
      </c>
      <c r="E138" s="16" t="s">
        <v>46</v>
      </c>
      <c r="F138" s="17"/>
      <c r="G138" s="29">
        <f>G139</f>
        <v>3798403.98</v>
      </c>
      <c r="H138" s="29">
        <f t="shared" ref="H138:I138" si="70">H139</f>
        <v>5199900</v>
      </c>
      <c r="I138" s="30">
        <f t="shared" si="70"/>
        <v>5700000</v>
      </c>
    </row>
    <row r="139" spans="2:9" ht="38.25" customHeight="1" x14ac:dyDescent="0.2">
      <c r="B139" s="15" t="s">
        <v>63</v>
      </c>
      <c r="C139" s="16" t="s">
        <v>19</v>
      </c>
      <c r="D139" s="16" t="s">
        <v>8</v>
      </c>
      <c r="E139" s="16" t="s">
        <v>46</v>
      </c>
      <c r="F139" s="17">
        <v>240</v>
      </c>
      <c r="G139" s="29">
        <f>16753.16+3781650.82</f>
        <v>3798403.98</v>
      </c>
      <c r="H139" s="29">
        <v>5199900</v>
      </c>
      <c r="I139" s="30">
        <v>5700000</v>
      </c>
    </row>
    <row r="140" spans="2:9" ht="29.25" customHeight="1" x14ac:dyDescent="0.2">
      <c r="B140" s="18" t="s">
        <v>22</v>
      </c>
      <c r="C140" s="16" t="s">
        <v>19</v>
      </c>
      <c r="D140" s="16" t="s">
        <v>19</v>
      </c>
      <c r="E140" s="16"/>
      <c r="F140" s="17"/>
      <c r="G140" s="29">
        <f>G141</f>
        <v>38218136.439999998</v>
      </c>
      <c r="H140" s="29">
        <f t="shared" ref="H140:I140" si="71">H141</f>
        <v>32316837</v>
      </c>
      <c r="I140" s="30">
        <f t="shared" si="71"/>
        <v>35908871</v>
      </c>
    </row>
    <row r="141" spans="2:9" ht="21" customHeight="1" x14ac:dyDescent="0.2">
      <c r="B141" s="15" t="s">
        <v>12</v>
      </c>
      <c r="C141" s="16" t="s">
        <v>19</v>
      </c>
      <c r="D141" s="16" t="s">
        <v>19</v>
      </c>
      <c r="E141" s="16" t="s">
        <v>34</v>
      </c>
      <c r="F141" s="17"/>
      <c r="G141" s="29">
        <f t="shared" ref="G141:I141" si="72">SUM(G142)</f>
        <v>38218136.439999998</v>
      </c>
      <c r="H141" s="29">
        <f t="shared" si="72"/>
        <v>32316837</v>
      </c>
      <c r="I141" s="30">
        <f t="shared" si="72"/>
        <v>35908871</v>
      </c>
    </row>
    <row r="142" spans="2:9" ht="27.75" customHeight="1" x14ac:dyDescent="0.2">
      <c r="B142" s="15" t="s">
        <v>87</v>
      </c>
      <c r="C142" s="16" t="s">
        <v>19</v>
      </c>
      <c r="D142" s="16" t="s">
        <v>19</v>
      </c>
      <c r="E142" s="16" t="s">
        <v>35</v>
      </c>
      <c r="F142" s="17"/>
      <c r="G142" s="29">
        <f>G143</f>
        <v>38218136.439999998</v>
      </c>
      <c r="H142" s="29">
        <f t="shared" ref="H142:I142" si="73">H143</f>
        <v>32316837</v>
      </c>
      <c r="I142" s="30">
        <f t="shared" si="73"/>
        <v>35908871</v>
      </c>
    </row>
    <row r="143" spans="2:9" ht="66" customHeight="1" x14ac:dyDescent="0.2">
      <c r="B143" s="15" t="s">
        <v>81</v>
      </c>
      <c r="C143" s="16" t="s">
        <v>19</v>
      </c>
      <c r="D143" s="16" t="s">
        <v>19</v>
      </c>
      <c r="E143" s="16" t="s">
        <v>47</v>
      </c>
      <c r="F143" s="17"/>
      <c r="G143" s="29">
        <f>G144+G145+G146</f>
        <v>38218136.439999998</v>
      </c>
      <c r="H143" s="29">
        <f>SUM(H144+H145+H146)</f>
        <v>32316837</v>
      </c>
      <c r="I143" s="30">
        <f>SUM(I144+I145+I146)</f>
        <v>35908871</v>
      </c>
    </row>
    <row r="144" spans="2:9" ht="25.5" x14ac:dyDescent="0.2">
      <c r="B144" s="15" t="s">
        <v>58</v>
      </c>
      <c r="C144" s="16" t="s">
        <v>19</v>
      </c>
      <c r="D144" s="16" t="s">
        <v>19</v>
      </c>
      <c r="E144" s="16" t="s">
        <v>47</v>
      </c>
      <c r="F144" s="17">
        <v>110</v>
      </c>
      <c r="G144" s="29">
        <v>29341183.559999999</v>
      </c>
      <c r="H144" s="29">
        <v>29341183.559999999</v>
      </c>
      <c r="I144" s="30">
        <v>30514829</v>
      </c>
    </row>
    <row r="145" spans="2:9" ht="38.25" x14ac:dyDescent="0.2">
      <c r="B145" s="15" t="s">
        <v>73</v>
      </c>
      <c r="C145" s="16" t="s">
        <v>19</v>
      </c>
      <c r="D145" s="16" t="s">
        <v>19</v>
      </c>
      <c r="E145" s="16" t="s">
        <v>47</v>
      </c>
      <c r="F145" s="17">
        <v>240</v>
      </c>
      <c r="G145" s="29">
        <v>8591310.9600000009</v>
      </c>
      <c r="H145" s="29">
        <v>2875653.44</v>
      </c>
      <c r="I145" s="30">
        <v>5154042</v>
      </c>
    </row>
    <row r="146" spans="2:9" ht="25.5" x14ac:dyDescent="0.2">
      <c r="B146" s="15" t="s">
        <v>59</v>
      </c>
      <c r="C146" s="16" t="s">
        <v>19</v>
      </c>
      <c r="D146" s="16" t="s">
        <v>19</v>
      </c>
      <c r="E146" s="16" t="s">
        <v>47</v>
      </c>
      <c r="F146" s="17">
        <v>850</v>
      </c>
      <c r="G146" s="29">
        <v>285641.92</v>
      </c>
      <c r="H146" s="29">
        <v>100000</v>
      </c>
      <c r="I146" s="30">
        <v>240000</v>
      </c>
    </row>
    <row r="147" spans="2:9" ht="19.5" customHeight="1" x14ac:dyDescent="0.2">
      <c r="B147" s="15" t="s">
        <v>203</v>
      </c>
      <c r="C147" s="16" t="s">
        <v>137</v>
      </c>
      <c r="D147" s="16"/>
      <c r="E147" s="16"/>
      <c r="F147" s="17"/>
      <c r="G147" s="29">
        <f>G148</f>
        <v>1800000</v>
      </c>
      <c r="H147" s="29">
        <f t="shared" ref="H147:I147" si="74">H148</f>
        <v>0</v>
      </c>
      <c r="I147" s="30">
        <f t="shared" si="74"/>
        <v>0</v>
      </c>
    </row>
    <row r="148" spans="2:9" ht="29.25" customHeight="1" x14ac:dyDescent="0.2">
      <c r="B148" s="15" t="s">
        <v>204</v>
      </c>
      <c r="C148" s="16" t="s">
        <v>137</v>
      </c>
      <c r="D148" s="16" t="s">
        <v>19</v>
      </c>
      <c r="E148" s="16"/>
      <c r="F148" s="17"/>
      <c r="G148" s="29">
        <f>G149</f>
        <v>1800000</v>
      </c>
      <c r="H148" s="29">
        <f t="shared" ref="H148:I148" si="75">H149</f>
        <v>0</v>
      </c>
      <c r="I148" s="30">
        <f t="shared" si="75"/>
        <v>0</v>
      </c>
    </row>
    <row r="149" spans="2:9" x14ac:dyDescent="0.2">
      <c r="B149" s="15" t="s">
        <v>12</v>
      </c>
      <c r="C149" s="16" t="s">
        <v>137</v>
      </c>
      <c r="D149" s="16" t="s">
        <v>19</v>
      </c>
      <c r="E149" s="16" t="s">
        <v>34</v>
      </c>
      <c r="F149" s="17"/>
      <c r="G149" s="29">
        <f>G150</f>
        <v>1800000</v>
      </c>
      <c r="H149" s="29">
        <f t="shared" ref="H149:I149" si="76">H150</f>
        <v>0</v>
      </c>
      <c r="I149" s="30">
        <f t="shared" si="76"/>
        <v>0</v>
      </c>
    </row>
    <row r="150" spans="2:9" ht="27" customHeight="1" x14ac:dyDescent="0.2">
      <c r="B150" s="15" t="s">
        <v>87</v>
      </c>
      <c r="C150" s="16" t="s">
        <v>137</v>
      </c>
      <c r="D150" s="16" t="s">
        <v>19</v>
      </c>
      <c r="E150" s="16" t="s">
        <v>35</v>
      </c>
      <c r="F150" s="17"/>
      <c r="G150" s="29">
        <f>G151</f>
        <v>1800000</v>
      </c>
      <c r="H150" s="29">
        <f t="shared" ref="H150:I150" si="77">H151</f>
        <v>0</v>
      </c>
      <c r="I150" s="30">
        <f t="shared" si="77"/>
        <v>0</v>
      </c>
    </row>
    <row r="151" spans="2:9" ht="117" customHeight="1" x14ac:dyDescent="0.2">
      <c r="B151" s="15" t="s">
        <v>206</v>
      </c>
      <c r="C151" s="16" t="s">
        <v>137</v>
      </c>
      <c r="D151" s="16" t="s">
        <v>19</v>
      </c>
      <c r="E151" s="16" t="s">
        <v>205</v>
      </c>
      <c r="F151" s="17"/>
      <c r="G151" s="29">
        <f>G152</f>
        <v>1800000</v>
      </c>
      <c r="H151" s="29">
        <f t="shared" ref="H151:I151" si="78">H152</f>
        <v>0</v>
      </c>
      <c r="I151" s="30">
        <f t="shared" si="78"/>
        <v>0</v>
      </c>
    </row>
    <row r="152" spans="2:9" ht="38.25" x14ac:dyDescent="0.2">
      <c r="B152" s="15" t="s">
        <v>73</v>
      </c>
      <c r="C152" s="16" t="s">
        <v>137</v>
      </c>
      <c r="D152" s="16" t="s">
        <v>19</v>
      </c>
      <c r="E152" s="16" t="s">
        <v>205</v>
      </c>
      <c r="F152" s="17">
        <v>240</v>
      </c>
      <c r="G152" s="29">
        <f>1800000</f>
        <v>1800000</v>
      </c>
      <c r="H152" s="29">
        <v>0</v>
      </c>
      <c r="I152" s="30">
        <v>0</v>
      </c>
    </row>
    <row r="153" spans="2:9" ht="20.25" customHeight="1" x14ac:dyDescent="0.2">
      <c r="B153" s="15" t="s">
        <v>70</v>
      </c>
      <c r="C153" s="16" t="s">
        <v>16</v>
      </c>
      <c r="D153" s="16"/>
      <c r="E153" s="16"/>
      <c r="F153" s="17"/>
      <c r="G153" s="29">
        <f>G154</f>
        <v>27785875.609999999</v>
      </c>
      <c r="H153" s="29">
        <f t="shared" ref="H153:I153" si="79">H154</f>
        <v>24355875</v>
      </c>
      <c r="I153" s="30">
        <f t="shared" si="79"/>
        <v>25537605</v>
      </c>
    </row>
    <row r="154" spans="2:9" ht="21" customHeight="1" x14ac:dyDescent="0.2">
      <c r="B154" s="15" t="s">
        <v>27</v>
      </c>
      <c r="C154" s="16" t="s">
        <v>16</v>
      </c>
      <c r="D154" s="16" t="s">
        <v>6</v>
      </c>
      <c r="E154" s="16"/>
      <c r="F154" s="17"/>
      <c r="G154" s="29">
        <f>G155+G172</f>
        <v>27785875.609999999</v>
      </c>
      <c r="H154" s="29">
        <f>H155+H172</f>
        <v>24355875</v>
      </c>
      <c r="I154" s="30">
        <f>I155+I172</f>
        <v>25537605</v>
      </c>
    </row>
    <row r="155" spans="2:9" ht="55.5" customHeight="1" x14ac:dyDescent="0.2">
      <c r="B155" s="39" t="s">
        <v>131</v>
      </c>
      <c r="C155" s="16" t="s">
        <v>16</v>
      </c>
      <c r="D155" s="16" t="s">
        <v>6</v>
      </c>
      <c r="E155" s="16" t="s">
        <v>48</v>
      </c>
      <c r="F155" s="17"/>
      <c r="G155" s="29">
        <f>G156+G161</f>
        <v>25702875.609999999</v>
      </c>
      <c r="H155" s="29">
        <f t="shared" ref="H155:I155" si="80">H156+H161</f>
        <v>22272875</v>
      </c>
      <c r="I155" s="30">
        <f t="shared" si="80"/>
        <v>23454605</v>
      </c>
    </row>
    <row r="156" spans="2:9" ht="23.25" customHeight="1" x14ac:dyDescent="0.2">
      <c r="B156" s="41" t="s">
        <v>161</v>
      </c>
      <c r="C156" s="16" t="s">
        <v>16</v>
      </c>
      <c r="D156" s="16" t="s">
        <v>6</v>
      </c>
      <c r="E156" s="16" t="s">
        <v>150</v>
      </c>
      <c r="F156" s="17"/>
      <c r="G156" s="29">
        <f>G157</f>
        <v>782108.82000000007</v>
      </c>
      <c r="H156" s="29">
        <f t="shared" ref="H156:I156" si="81">H157</f>
        <v>0</v>
      </c>
      <c r="I156" s="30">
        <f t="shared" si="81"/>
        <v>0</v>
      </c>
    </row>
    <row r="157" spans="2:9" ht="40.5" customHeight="1" x14ac:dyDescent="0.2">
      <c r="B157" s="15" t="s">
        <v>162</v>
      </c>
      <c r="C157" s="16" t="s">
        <v>16</v>
      </c>
      <c r="D157" s="16" t="s">
        <v>6</v>
      </c>
      <c r="E157" s="16" t="s">
        <v>159</v>
      </c>
      <c r="F157" s="17"/>
      <c r="G157" s="29">
        <f>G158</f>
        <v>782108.82000000007</v>
      </c>
      <c r="H157" s="29">
        <f t="shared" ref="H157:I157" si="82">H158</f>
        <v>0</v>
      </c>
      <c r="I157" s="30">
        <f t="shared" si="82"/>
        <v>0</v>
      </c>
    </row>
    <row r="158" spans="2:9" ht="54" customHeight="1" x14ac:dyDescent="0.2">
      <c r="B158" s="15" t="s">
        <v>163</v>
      </c>
      <c r="C158" s="16" t="s">
        <v>16</v>
      </c>
      <c r="D158" s="16" t="s">
        <v>6</v>
      </c>
      <c r="E158" s="16" t="s">
        <v>160</v>
      </c>
      <c r="F158" s="17"/>
      <c r="G158" s="29">
        <f>G159+G160</f>
        <v>782108.82000000007</v>
      </c>
      <c r="H158" s="29">
        <f t="shared" ref="H158:I158" si="83">H160</f>
        <v>0</v>
      </c>
      <c r="I158" s="30">
        <f t="shared" si="83"/>
        <v>0</v>
      </c>
    </row>
    <row r="159" spans="2:9" ht="21.75" customHeight="1" x14ac:dyDescent="0.2">
      <c r="B159" s="15" t="s">
        <v>56</v>
      </c>
      <c r="C159" s="16" t="s">
        <v>16</v>
      </c>
      <c r="D159" s="16" t="s">
        <v>6</v>
      </c>
      <c r="E159" s="16" t="s">
        <v>160</v>
      </c>
      <c r="F159" s="17">
        <v>540</v>
      </c>
      <c r="G159" s="29">
        <f>41054.42-0.01</f>
        <v>41054.409999999996</v>
      </c>
      <c r="H159" s="29">
        <v>0</v>
      </c>
      <c r="I159" s="30">
        <v>0</v>
      </c>
    </row>
    <row r="160" spans="2:9" ht="20.25" customHeight="1" x14ac:dyDescent="0.2">
      <c r="B160" s="15" t="s">
        <v>56</v>
      </c>
      <c r="C160" s="16" t="s">
        <v>16</v>
      </c>
      <c r="D160" s="16" t="s">
        <v>6</v>
      </c>
      <c r="E160" s="16" t="s">
        <v>160</v>
      </c>
      <c r="F160" s="17">
        <v>610</v>
      </c>
      <c r="G160" s="29">
        <f>741054.42-0.01</f>
        <v>741054.41</v>
      </c>
      <c r="H160" s="29">
        <v>0</v>
      </c>
      <c r="I160" s="30">
        <v>0</v>
      </c>
    </row>
    <row r="161" spans="2:9" s="3" customFormat="1" ht="21.75" customHeight="1" x14ac:dyDescent="0.2">
      <c r="B161" s="15" t="s">
        <v>112</v>
      </c>
      <c r="C161" s="16" t="s">
        <v>16</v>
      </c>
      <c r="D161" s="16" t="s">
        <v>6</v>
      </c>
      <c r="E161" s="16" t="s">
        <v>113</v>
      </c>
      <c r="F161" s="17"/>
      <c r="G161" s="29">
        <f>G162+G167</f>
        <v>24920766.789999999</v>
      </c>
      <c r="H161" s="29">
        <f>H162+H167</f>
        <v>22272875</v>
      </c>
      <c r="I161" s="30">
        <f>I162+I167</f>
        <v>23454605</v>
      </c>
    </row>
    <row r="162" spans="2:9" s="4" customFormat="1" ht="53.25" customHeight="1" x14ac:dyDescent="0.2">
      <c r="B162" s="15" t="s">
        <v>118</v>
      </c>
      <c r="C162" s="16" t="s">
        <v>16</v>
      </c>
      <c r="D162" s="16" t="s">
        <v>6</v>
      </c>
      <c r="E162" s="16" t="s">
        <v>115</v>
      </c>
      <c r="F162" s="17"/>
      <c r="G162" s="29">
        <f>G163+G165</f>
        <v>15772588.4</v>
      </c>
      <c r="H162" s="29">
        <f t="shared" ref="H162:I162" si="84">H163+H165</f>
        <v>12353253.549999999</v>
      </c>
      <c r="I162" s="30">
        <f t="shared" si="84"/>
        <v>13300166.829999998</v>
      </c>
    </row>
    <row r="163" spans="2:9" s="4" customFormat="1" ht="54" customHeight="1" x14ac:dyDescent="0.2">
      <c r="B163" s="15" t="s">
        <v>79</v>
      </c>
      <c r="C163" s="16" t="s">
        <v>16</v>
      </c>
      <c r="D163" s="16" t="s">
        <v>6</v>
      </c>
      <c r="E163" s="16" t="s">
        <v>116</v>
      </c>
      <c r="F163" s="17"/>
      <c r="G163" s="29">
        <f>G164</f>
        <v>15220946.66</v>
      </c>
      <c r="H163" s="29">
        <f t="shared" ref="H163:I163" si="85">H164</f>
        <v>11768194.85</v>
      </c>
      <c r="I163" s="30">
        <f t="shared" si="85"/>
        <v>12680184.039999999</v>
      </c>
    </row>
    <row r="164" spans="2:9" s="4" customFormat="1" ht="21.75" customHeight="1" x14ac:dyDescent="0.2">
      <c r="B164" s="15" t="s">
        <v>112</v>
      </c>
      <c r="C164" s="16" t="s">
        <v>16</v>
      </c>
      <c r="D164" s="16" t="s">
        <v>6</v>
      </c>
      <c r="E164" s="16" t="s">
        <v>116</v>
      </c>
      <c r="F164" s="17">
        <v>610</v>
      </c>
      <c r="G164" s="29">
        <f>15096946.65+0.01+124000</f>
        <v>15220946.66</v>
      </c>
      <c r="H164" s="29">
        <v>11768194.85</v>
      </c>
      <c r="I164" s="30">
        <v>12680184.039999999</v>
      </c>
    </row>
    <row r="165" spans="2:9" s="4" customFormat="1" ht="65.25" customHeight="1" x14ac:dyDescent="0.2">
      <c r="B165" s="15" t="s">
        <v>119</v>
      </c>
      <c r="C165" s="16" t="s">
        <v>16</v>
      </c>
      <c r="D165" s="16" t="s">
        <v>6</v>
      </c>
      <c r="E165" s="16" t="s">
        <v>117</v>
      </c>
      <c r="F165" s="17"/>
      <c r="G165" s="29">
        <f>G166</f>
        <v>551641.74</v>
      </c>
      <c r="H165" s="29">
        <f t="shared" ref="H165:I165" si="86">H166</f>
        <v>585058.69999999995</v>
      </c>
      <c r="I165" s="30">
        <f t="shared" si="86"/>
        <v>619982.79</v>
      </c>
    </row>
    <row r="166" spans="2:9" s="4" customFormat="1" ht="20.25" customHeight="1" x14ac:dyDescent="0.2">
      <c r="B166" s="15" t="s">
        <v>112</v>
      </c>
      <c r="C166" s="16" t="s">
        <v>16</v>
      </c>
      <c r="D166" s="16" t="s">
        <v>6</v>
      </c>
      <c r="E166" s="16" t="s">
        <v>117</v>
      </c>
      <c r="F166" s="17">
        <v>610</v>
      </c>
      <c r="G166" s="29">
        <v>551641.74</v>
      </c>
      <c r="H166" s="29">
        <v>585058.69999999995</v>
      </c>
      <c r="I166" s="30">
        <v>619982.79</v>
      </c>
    </row>
    <row r="167" spans="2:9" s="4" customFormat="1" ht="40.5" customHeight="1" x14ac:dyDescent="0.2">
      <c r="B167" s="15" t="s">
        <v>168</v>
      </c>
      <c r="C167" s="16" t="s">
        <v>16</v>
      </c>
      <c r="D167" s="16" t="s">
        <v>6</v>
      </c>
      <c r="E167" s="16" t="s">
        <v>121</v>
      </c>
      <c r="F167" s="17"/>
      <c r="G167" s="29">
        <f>G168+G170</f>
        <v>9148178.3900000006</v>
      </c>
      <c r="H167" s="29">
        <f t="shared" ref="H167:I167" si="87">H168+H170</f>
        <v>9919621.4499999993</v>
      </c>
      <c r="I167" s="30">
        <f t="shared" si="87"/>
        <v>10154438.170000002</v>
      </c>
    </row>
    <row r="168" spans="2:9" s="4" customFormat="1" ht="51.75" customHeight="1" x14ac:dyDescent="0.2">
      <c r="B168" s="15" t="s">
        <v>80</v>
      </c>
      <c r="C168" s="16" t="s">
        <v>16</v>
      </c>
      <c r="D168" s="16" t="s">
        <v>6</v>
      </c>
      <c r="E168" s="16" t="s">
        <v>122</v>
      </c>
      <c r="F168" s="17"/>
      <c r="G168" s="29">
        <f>G169</f>
        <v>8821042.0099999998</v>
      </c>
      <c r="H168" s="29">
        <f t="shared" ref="H168:I168" si="88">H169</f>
        <v>9572668.0299999993</v>
      </c>
      <c r="I168" s="30">
        <f t="shared" si="88"/>
        <v>9786773.9600000009</v>
      </c>
    </row>
    <row r="169" spans="2:9" s="4" customFormat="1" ht="18.75" customHeight="1" x14ac:dyDescent="0.2">
      <c r="B169" s="15" t="s">
        <v>112</v>
      </c>
      <c r="C169" s="16" t="s">
        <v>16</v>
      </c>
      <c r="D169" s="16" t="s">
        <v>6</v>
      </c>
      <c r="E169" s="16" t="s">
        <v>122</v>
      </c>
      <c r="F169" s="17">
        <v>610</v>
      </c>
      <c r="G169" s="29">
        <v>8821042.0099999998</v>
      </c>
      <c r="H169" s="29">
        <v>9572668.0299999993</v>
      </c>
      <c r="I169" s="30">
        <v>9786773.9600000009</v>
      </c>
    </row>
    <row r="170" spans="2:9" s="4" customFormat="1" ht="68.25" customHeight="1" x14ac:dyDescent="0.2">
      <c r="B170" s="15" t="s">
        <v>120</v>
      </c>
      <c r="C170" s="16" t="s">
        <v>16</v>
      </c>
      <c r="D170" s="16" t="s">
        <v>6</v>
      </c>
      <c r="E170" s="16" t="s">
        <v>123</v>
      </c>
      <c r="F170" s="17"/>
      <c r="G170" s="29">
        <f>G171</f>
        <v>327136.38</v>
      </c>
      <c r="H170" s="29">
        <f t="shared" ref="H170:I170" si="89">H171</f>
        <v>346953.42</v>
      </c>
      <c r="I170" s="30">
        <f t="shared" si="89"/>
        <v>367664.21</v>
      </c>
    </row>
    <row r="171" spans="2:9" s="4" customFormat="1" ht="22.5" customHeight="1" x14ac:dyDescent="0.2">
      <c r="B171" s="15" t="s">
        <v>112</v>
      </c>
      <c r="C171" s="16" t="s">
        <v>16</v>
      </c>
      <c r="D171" s="16" t="s">
        <v>6</v>
      </c>
      <c r="E171" s="16" t="s">
        <v>123</v>
      </c>
      <c r="F171" s="17">
        <v>610</v>
      </c>
      <c r="G171" s="29">
        <v>327136.38</v>
      </c>
      <c r="H171" s="29">
        <v>346953.42</v>
      </c>
      <c r="I171" s="30">
        <v>367664.21</v>
      </c>
    </row>
    <row r="172" spans="2:9" s="4" customFormat="1" ht="22.5" customHeight="1" x14ac:dyDescent="0.2">
      <c r="B172" s="15" t="s">
        <v>15</v>
      </c>
      <c r="C172" s="16" t="s">
        <v>16</v>
      </c>
      <c r="D172" s="16" t="s">
        <v>6</v>
      </c>
      <c r="E172" s="16" t="s">
        <v>34</v>
      </c>
      <c r="F172" s="17"/>
      <c r="G172" s="29">
        <f>G173</f>
        <v>2083000</v>
      </c>
      <c r="H172" s="29">
        <f t="shared" ref="H172:I173" si="90">H173</f>
        <v>2083000</v>
      </c>
      <c r="I172" s="30">
        <f t="shared" si="90"/>
        <v>2083000</v>
      </c>
    </row>
    <row r="173" spans="2:9" s="4" customFormat="1" ht="32.25" customHeight="1" x14ac:dyDescent="0.2">
      <c r="B173" s="15" t="s">
        <v>87</v>
      </c>
      <c r="C173" s="16" t="s">
        <v>16</v>
      </c>
      <c r="D173" s="16" t="s">
        <v>6</v>
      </c>
      <c r="E173" s="16" t="s">
        <v>35</v>
      </c>
      <c r="F173" s="17"/>
      <c r="G173" s="29">
        <f>G174</f>
        <v>2083000</v>
      </c>
      <c r="H173" s="29">
        <f t="shared" si="90"/>
        <v>2083000</v>
      </c>
      <c r="I173" s="30">
        <f t="shared" si="90"/>
        <v>2083000</v>
      </c>
    </row>
    <row r="174" spans="2:9" s="4" customFormat="1" ht="78" customHeight="1" x14ac:dyDescent="0.2">
      <c r="B174" s="15" t="s">
        <v>132</v>
      </c>
      <c r="C174" s="16" t="s">
        <v>16</v>
      </c>
      <c r="D174" s="16" t="s">
        <v>6</v>
      </c>
      <c r="E174" s="16" t="s">
        <v>133</v>
      </c>
      <c r="F174" s="17"/>
      <c r="G174" s="29">
        <f>G175</f>
        <v>2083000</v>
      </c>
      <c r="H174" s="29">
        <f t="shared" ref="H174:I174" si="91">H175</f>
        <v>2083000</v>
      </c>
      <c r="I174" s="30">
        <f t="shared" si="91"/>
        <v>2083000</v>
      </c>
    </row>
    <row r="175" spans="2:9" s="4" customFormat="1" ht="23.25" customHeight="1" x14ac:dyDescent="0.2">
      <c r="B175" s="15" t="s">
        <v>56</v>
      </c>
      <c r="C175" s="16" t="s">
        <v>16</v>
      </c>
      <c r="D175" s="16" t="s">
        <v>6</v>
      </c>
      <c r="E175" s="16" t="s">
        <v>133</v>
      </c>
      <c r="F175" s="17">
        <v>540</v>
      </c>
      <c r="G175" s="29">
        <v>2083000</v>
      </c>
      <c r="H175" s="29">
        <v>2083000</v>
      </c>
      <c r="I175" s="30">
        <v>2083000</v>
      </c>
    </row>
    <row r="176" spans="2:9" s="4" customFormat="1" ht="20.25" customHeight="1" x14ac:dyDescent="0.2">
      <c r="B176" s="15" t="s">
        <v>28</v>
      </c>
      <c r="C176" s="16">
        <v>10</v>
      </c>
      <c r="D176" s="16" t="s">
        <v>6</v>
      </c>
      <c r="E176" s="16"/>
      <c r="F176" s="17"/>
      <c r="G176" s="29">
        <f t="shared" ref="G176:I179" si="92">SUM(G177)</f>
        <v>250116</v>
      </c>
      <c r="H176" s="29">
        <f t="shared" si="92"/>
        <v>230416</v>
      </c>
      <c r="I176" s="30">
        <f t="shared" si="92"/>
        <v>230416</v>
      </c>
    </row>
    <row r="177" spans="1:9" s="4" customFormat="1" ht="21" customHeight="1" x14ac:dyDescent="0.2">
      <c r="B177" s="15" t="s">
        <v>15</v>
      </c>
      <c r="C177" s="16">
        <v>10</v>
      </c>
      <c r="D177" s="16" t="s">
        <v>6</v>
      </c>
      <c r="E177" s="16" t="s">
        <v>34</v>
      </c>
      <c r="F177" s="17"/>
      <c r="G177" s="29">
        <f t="shared" si="92"/>
        <v>250116</v>
      </c>
      <c r="H177" s="29">
        <f t="shared" si="92"/>
        <v>230416</v>
      </c>
      <c r="I177" s="30">
        <f t="shared" si="92"/>
        <v>230416</v>
      </c>
    </row>
    <row r="178" spans="1:9" s="5" customFormat="1" ht="29.25" customHeight="1" x14ac:dyDescent="0.2">
      <c r="B178" s="15" t="s">
        <v>87</v>
      </c>
      <c r="C178" s="16">
        <v>10</v>
      </c>
      <c r="D178" s="16" t="s">
        <v>6</v>
      </c>
      <c r="E178" s="16" t="s">
        <v>35</v>
      </c>
      <c r="F178" s="17"/>
      <c r="G178" s="29">
        <f t="shared" si="92"/>
        <v>250116</v>
      </c>
      <c r="H178" s="29">
        <f t="shared" si="92"/>
        <v>230416</v>
      </c>
      <c r="I178" s="30">
        <f t="shared" si="92"/>
        <v>230416</v>
      </c>
    </row>
    <row r="179" spans="1:9" s="4" customFormat="1" ht="32.25" customHeight="1" x14ac:dyDescent="0.2">
      <c r="B179" s="15" t="s">
        <v>49</v>
      </c>
      <c r="C179" s="16">
        <v>10</v>
      </c>
      <c r="D179" s="16" t="s">
        <v>6</v>
      </c>
      <c r="E179" s="16" t="s">
        <v>50</v>
      </c>
      <c r="F179" s="17"/>
      <c r="G179" s="29">
        <f t="shared" si="92"/>
        <v>250116</v>
      </c>
      <c r="H179" s="29">
        <f t="shared" si="92"/>
        <v>230416</v>
      </c>
      <c r="I179" s="30">
        <f t="shared" si="92"/>
        <v>230416</v>
      </c>
    </row>
    <row r="180" spans="1:9" s="4" customFormat="1" ht="26.25" customHeight="1" x14ac:dyDescent="0.2">
      <c r="B180" s="19" t="s">
        <v>85</v>
      </c>
      <c r="C180" s="16">
        <v>10</v>
      </c>
      <c r="D180" s="16" t="s">
        <v>6</v>
      </c>
      <c r="E180" s="16" t="s">
        <v>50</v>
      </c>
      <c r="F180" s="17">
        <v>310</v>
      </c>
      <c r="G180" s="29">
        <f>230416+19700</f>
        <v>250116</v>
      </c>
      <c r="H180" s="29">
        <v>230416</v>
      </c>
      <c r="I180" s="30">
        <v>230416</v>
      </c>
    </row>
    <row r="181" spans="1:9" s="4" customFormat="1" ht="16.5" customHeight="1" x14ac:dyDescent="0.2">
      <c r="B181" s="15" t="s">
        <v>21</v>
      </c>
      <c r="C181" s="16">
        <v>11</v>
      </c>
      <c r="D181" s="16"/>
      <c r="E181" s="16"/>
      <c r="F181" s="17"/>
      <c r="G181" s="29">
        <f>G182</f>
        <v>15987147.74</v>
      </c>
      <c r="H181" s="29">
        <f t="shared" ref="H181:I181" si="93">H182</f>
        <v>14065112</v>
      </c>
      <c r="I181" s="30">
        <f t="shared" si="93"/>
        <v>14766950</v>
      </c>
    </row>
    <row r="182" spans="1:9" s="4" customFormat="1" ht="18.75" customHeight="1" x14ac:dyDescent="0.2">
      <c r="A182" s="6"/>
      <c r="B182" s="15" t="s">
        <v>29</v>
      </c>
      <c r="C182" s="16">
        <v>11</v>
      </c>
      <c r="D182" s="16" t="s">
        <v>6</v>
      </c>
      <c r="E182" s="16"/>
      <c r="F182" s="17"/>
      <c r="G182" s="29">
        <f>G183</f>
        <v>15987147.74</v>
      </c>
      <c r="H182" s="29">
        <f t="shared" ref="H182:I183" si="94">H183</f>
        <v>14065112</v>
      </c>
      <c r="I182" s="30">
        <f t="shared" si="94"/>
        <v>14766950</v>
      </c>
    </row>
    <row r="183" spans="1:9" s="4" customFormat="1" ht="54.75" customHeight="1" x14ac:dyDescent="0.2">
      <c r="A183" s="6"/>
      <c r="B183" s="39" t="s">
        <v>131</v>
      </c>
      <c r="C183" s="16">
        <v>11</v>
      </c>
      <c r="D183" s="16" t="s">
        <v>6</v>
      </c>
      <c r="E183" s="16" t="s">
        <v>48</v>
      </c>
      <c r="F183" s="17"/>
      <c r="G183" s="29">
        <f>G184</f>
        <v>15987147.74</v>
      </c>
      <c r="H183" s="29">
        <f t="shared" si="94"/>
        <v>14065112</v>
      </c>
      <c r="I183" s="30">
        <f t="shared" si="94"/>
        <v>14766950</v>
      </c>
    </row>
    <row r="184" spans="1:9" s="3" customFormat="1" ht="23.25" customHeight="1" x14ac:dyDescent="0.2">
      <c r="B184" s="15" t="s">
        <v>100</v>
      </c>
      <c r="C184" s="16">
        <v>11</v>
      </c>
      <c r="D184" s="16" t="s">
        <v>6</v>
      </c>
      <c r="E184" s="16" t="s">
        <v>113</v>
      </c>
      <c r="F184" s="17"/>
      <c r="G184" s="29">
        <f>G185</f>
        <v>15987147.74</v>
      </c>
      <c r="H184" s="29">
        <f t="shared" ref="H184:I184" si="95">H185</f>
        <v>14065112</v>
      </c>
      <c r="I184" s="30">
        <f t="shared" si="95"/>
        <v>14766950</v>
      </c>
    </row>
    <row r="185" spans="1:9" s="3" customFormat="1" ht="42" customHeight="1" x14ac:dyDescent="0.2">
      <c r="B185" s="15" t="s">
        <v>111</v>
      </c>
      <c r="C185" s="16">
        <v>11</v>
      </c>
      <c r="D185" s="16" t="s">
        <v>6</v>
      </c>
      <c r="E185" s="16" t="s">
        <v>109</v>
      </c>
      <c r="F185" s="17"/>
      <c r="G185" s="29">
        <f>G186+G188</f>
        <v>15987147.74</v>
      </c>
      <c r="H185" s="29">
        <f>H186+H188</f>
        <v>14065112</v>
      </c>
      <c r="I185" s="30">
        <f>I186+I188</f>
        <v>14766950</v>
      </c>
    </row>
    <row r="186" spans="1:9" s="3" customFormat="1" ht="38.25" customHeight="1" x14ac:dyDescent="0.2">
      <c r="B186" s="15" t="s">
        <v>78</v>
      </c>
      <c r="C186" s="16">
        <v>11</v>
      </c>
      <c r="D186" s="16" t="s">
        <v>6</v>
      </c>
      <c r="E186" s="16" t="s">
        <v>110</v>
      </c>
      <c r="F186" s="17"/>
      <c r="G186" s="29">
        <f>G187</f>
        <v>15937147.74</v>
      </c>
      <c r="H186" s="29">
        <f t="shared" ref="H186:I186" si="96">H187</f>
        <v>14015112</v>
      </c>
      <c r="I186" s="30">
        <f t="shared" si="96"/>
        <v>14716950</v>
      </c>
    </row>
    <row r="187" spans="1:9" ht="22.5" customHeight="1" x14ac:dyDescent="0.2">
      <c r="B187" s="15" t="s">
        <v>112</v>
      </c>
      <c r="C187" s="16">
        <v>11</v>
      </c>
      <c r="D187" s="16" t="s">
        <v>6</v>
      </c>
      <c r="E187" s="16" t="s">
        <v>110</v>
      </c>
      <c r="F187" s="17">
        <v>610</v>
      </c>
      <c r="G187" s="29">
        <v>15937147.74</v>
      </c>
      <c r="H187" s="29">
        <v>14015112</v>
      </c>
      <c r="I187" s="30">
        <v>14716950</v>
      </c>
    </row>
    <row r="188" spans="1:9" ht="31.5" customHeight="1" x14ac:dyDescent="0.2">
      <c r="B188" s="15" t="s">
        <v>51</v>
      </c>
      <c r="C188" s="16" t="s">
        <v>68</v>
      </c>
      <c r="D188" s="16" t="s">
        <v>6</v>
      </c>
      <c r="E188" s="36" t="s">
        <v>114</v>
      </c>
      <c r="F188" s="17"/>
      <c r="G188" s="29">
        <f>G189+G190</f>
        <v>50000</v>
      </c>
      <c r="H188" s="29">
        <f t="shared" ref="H188:I188" si="97">H189+H190</f>
        <v>50000</v>
      </c>
      <c r="I188" s="30">
        <f t="shared" si="97"/>
        <v>50000</v>
      </c>
    </row>
    <row r="189" spans="1:9" ht="39" customHeight="1" x14ac:dyDescent="0.2">
      <c r="B189" s="15" t="s">
        <v>63</v>
      </c>
      <c r="C189" s="16" t="s">
        <v>68</v>
      </c>
      <c r="D189" s="16" t="s">
        <v>6</v>
      </c>
      <c r="E189" s="16" t="s">
        <v>114</v>
      </c>
      <c r="F189" s="17">
        <v>240</v>
      </c>
      <c r="G189" s="29">
        <v>18000</v>
      </c>
      <c r="H189" s="29">
        <v>50000</v>
      </c>
      <c r="I189" s="30">
        <v>50000</v>
      </c>
    </row>
    <row r="190" spans="1:9" ht="29.25" customHeight="1" x14ac:dyDescent="0.2">
      <c r="B190" s="15" t="s">
        <v>59</v>
      </c>
      <c r="C190" s="16" t="s">
        <v>68</v>
      </c>
      <c r="D190" s="16" t="s">
        <v>6</v>
      </c>
      <c r="E190" s="16" t="s">
        <v>114</v>
      </c>
      <c r="F190" s="17">
        <v>850</v>
      </c>
      <c r="G190" s="29">
        <v>32000</v>
      </c>
      <c r="H190" s="29">
        <v>0</v>
      </c>
      <c r="I190" s="30">
        <v>0</v>
      </c>
    </row>
    <row r="191" spans="1:9" ht="19.5" customHeight="1" thickBot="1" x14ac:dyDescent="0.35">
      <c r="B191" s="26" t="s">
        <v>75</v>
      </c>
      <c r="C191" s="27"/>
      <c r="D191" s="27"/>
      <c r="E191" s="27"/>
      <c r="F191" s="27"/>
      <c r="G191" s="35">
        <f>G14+G46+G68+G92+G153+G181+G176+G147</f>
        <v>409465817.73000002</v>
      </c>
      <c r="H191" s="35">
        <f>H14+H46+H68+H92+H153+H181+H176+H147</f>
        <v>109142940.27</v>
      </c>
      <c r="I191" s="42">
        <f>I14+I46+I68+I92+I153+I181+I176+I147</f>
        <v>111342755.75</v>
      </c>
    </row>
    <row r="192" spans="1:9" ht="14.25" customHeight="1" x14ac:dyDescent="0.25">
      <c r="B192" s="20"/>
      <c r="C192" s="21"/>
      <c r="D192" s="22"/>
      <c r="E192" s="22"/>
      <c r="F192" s="22"/>
      <c r="G192" s="23"/>
      <c r="H192" s="22"/>
      <c r="I192" s="22"/>
    </row>
    <row r="193" spans="2:9" ht="50.25" hidden="1" customHeight="1" x14ac:dyDescent="0.2">
      <c r="B193" s="24" t="s">
        <v>196</v>
      </c>
      <c r="C193" s="25"/>
      <c r="D193" s="25"/>
      <c r="E193" s="43" t="s">
        <v>197</v>
      </c>
      <c r="F193" s="43"/>
      <c r="G193" s="43"/>
      <c r="H193" s="43"/>
      <c r="I193" s="43"/>
    </row>
    <row r="194" spans="2:9" s="3" customFormat="1" x14ac:dyDescent="0.25">
      <c r="B194" s="7"/>
      <c r="C194" s="7"/>
      <c r="D194" s="7"/>
      <c r="E194" s="7"/>
      <c r="F194" s="7"/>
      <c r="G194" s="8"/>
      <c r="H194" s="7"/>
      <c r="I194" s="7"/>
    </row>
    <row r="195" spans="2:9" x14ac:dyDescent="0.25">
      <c r="B195" s="7"/>
      <c r="C195" s="7"/>
      <c r="D195" s="7"/>
      <c r="E195" s="7"/>
      <c r="F195" s="7"/>
      <c r="G195" s="8"/>
      <c r="H195" s="7"/>
      <c r="I195" s="7"/>
    </row>
    <row r="196" spans="2:9" ht="39" customHeight="1" x14ac:dyDescent="0.25">
      <c r="B196" s="7"/>
      <c r="C196" s="7"/>
      <c r="D196" s="7"/>
      <c r="E196" s="7"/>
      <c r="F196" s="7"/>
      <c r="G196" s="8"/>
      <c r="H196" s="7"/>
      <c r="I196" s="7"/>
    </row>
    <row r="197" spans="2:9" x14ac:dyDescent="0.25">
      <c r="B197" s="7"/>
      <c r="C197" s="7"/>
      <c r="D197" s="7"/>
      <c r="E197" s="7"/>
      <c r="F197" s="7"/>
      <c r="G197" s="8"/>
      <c r="H197" s="7"/>
      <c r="I197" s="7"/>
    </row>
    <row r="198" spans="2:9" x14ac:dyDescent="0.25">
      <c r="B198" s="7"/>
      <c r="C198" s="7"/>
      <c r="D198" s="7"/>
      <c r="E198" s="7"/>
      <c r="F198" s="7"/>
      <c r="G198" s="8"/>
      <c r="H198" s="7"/>
      <c r="I198" s="7"/>
    </row>
  </sheetData>
  <mergeCells count="9">
    <mergeCell ref="E193:I193"/>
    <mergeCell ref="H12:I12"/>
    <mergeCell ref="H6:I6"/>
    <mergeCell ref="H8:I8"/>
    <mergeCell ref="H3:I3"/>
    <mergeCell ref="G4:I4"/>
    <mergeCell ref="H5:I5"/>
    <mergeCell ref="G7:I7"/>
    <mergeCell ref="B11:I11"/>
  </mergeCells>
  <pageMargins left="0.11811023622047245" right="0.11811023622047245" top="0.55118110236220474" bottom="0.55118110236220474" header="0" footer="0"/>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Dobrynina</dc:creator>
  <cp:lastModifiedBy>Галина Анатольевна Брянская</cp:lastModifiedBy>
  <cp:lastPrinted>2024-07-15T06:13:42Z</cp:lastPrinted>
  <dcterms:created xsi:type="dcterms:W3CDTF">2014-07-18T09:55:04Z</dcterms:created>
  <dcterms:modified xsi:type="dcterms:W3CDTF">2024-10-21T13:15:52Z</dcterms:modified>
</cp:coreProperties>
</file>