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20" yWindow="105" windowWidth="15120" windowHeight="8010"/>
  </bookViews>
  <sheets>
    <sheet name="Лист1" sheetId="1" r:id="rId1"/>
    <sheet name="Лист2" sheetId="2" r:id="rId2"/>
    <sheet name="Лист3" sheetId="3" r:id="rId3"/>
  </sheets>
  <calcPr calcId="152511" iterate="1"/>
</workbook>
</file>

<file path=xl/calcChain.xml><?xml version="1.0" encoding="utf-8"?>
<calcChain xmlns="http://schemas.openxmlformats.org/spreadsheetml/2006/main">
  <c r="I120" i="1" l="1"/>
  <c r="I131" i="1"/>
  <c r="I135" i="1"/>
  <c r="I47" i="1"/>
  <c r="I209" i="1"/>
  <c r="I212" i="1"/>
  <c r="H182" i="1"/>
  <c r="I185" i="1"/>
  <c r="I188" i="1"/>
  <c r="I12" i="1"/>
  <c r="I172" i="1"/>
  <c r="I166" i="1"/>
  <c r="I160" i="1"/>
  <c r="I153" i="1"/>
  <c r="I144" i="1"/>
  <c r="I106" i="1"/>
  <c r="I81" i="1"/>
  <c r="I82" i="1"/>
  <c r="I76" i="1"/>
  <c r="I62" i="1" s="1"/>
  <c r="I27" i="1"/>
  <c r="I25" i="1"/>
  <c r="I13" i="1"/>
  <c r="I176" i="1"/>
  <c r="J176" i="1"/>
  <c r="H176" i="1"/>
  <c r="I121" i="1"/>
  <c r="J121" i="1"/>
  <c r="H121" i="1"/>
  <c r="H54" i="1"/>
  <c r="J55" i="1"/>
  <c r="J204" i="1"/>
  <c r="J211" i="1"/>
  <c r="J213" i="1"/>
  <c r="J214" i="1"/>
  <c r="J197" i="1"/>
  <c r="J200" i="1"/>
  <c r="J193" i="1"/>
  <c r="J195" i="1"/>
  <c r="J189" i="1"/>
  <c r="J178" i="1"/>
  <c r="J159" i="1"/>
  <c r="J157" i="1"/>
  <c r="J158" i="1"/>
  <c r="J150" i="1"/>
  <c r="J152" i="1"/>
  <c r="J141" i="1"/>
  <c r="J133" i="1"/>
  <c r="J122" i="1"/>
  <c r="J124" i="1"/>
  <c r="J104" i="1"/>
  <c r="J110" i="1"/>
  <c r="J92" i="1"/>
  <c r="J87" i="1"/>
  <c r="J71" i="1"/>
  <c r="J75" i="1"/>
  <c r="J56" i="1"/>
  <c r="J58" i="1"/>
  <c r="J49" i="1"/>
  <c r="J51" i="1"/>
  <c r="J53" i="1"/>
  <c r="J44" i="1"/>
  <c r="J33" i="1"/>
  <c r="J19" i="1"/>
  <c r="I147" i="1" l="1"/>
  <c r="H148" i="1"/>
  <c r="J148" i="1" s="1"/>
  <c r="I138" i="1"/>
  <c r="H139" i="1"/>
  <c r="H147" i="1" l="1"/>
  <c r="J147" i="1" s="1"/>
  <c r="H138" i="1"/>
  <c r="J138" i="1" s="1"/>
  <c r="J139" i="1"/>
  <c r="I201" i="1" l="1"/>
  <c r="H202" i="1"/>
  <c r="J202" i="1" s="1"/>
  <c r="H201" i="1" l="1"/>
  <c r="J201" i="1"/>
  <c r="I180" i="1"/>
  <c r="H180" i="1" l="1"/>
  <c r="H179" i="1" s="1"/>
  <c r="J181" i="1"/>
  <c r="I179" i="1"/>
  <c r="H59" i="1"/>
  <c r="J59" i="1" s="1"/>
  <c r="I54" i="1"/>
  <c r="J54" i="1" s="1"/>
  <c r="J179" i="1" l="1"/>
  <c r="J180" i="1"/>
  <c r="I194" i="1"/>
  <c r="H194" i="1"/>
  <c r="H37" i="1"/>
  <c r="J37" i="1" s="1"/>
  <c r="J194" i="1" l="1"/>
  <c r="J132" i="1"/>
  <c r="I111" i="1"/>
  <c r="H112" i="1"/>
  <c r="H111" i="1" l="1"/>
  <c r="J111" i="1" s="1"/>
  <c r="J112" i="1"/>
  <c r="H114" i="1"/>
  <c r="J114" i="1" s="1"/>
  <c r="H212" i="1" l="1"/>
  <c r="I136" i="1"/>
  <c r="H137" i="1"/>
  <c r="J212" i="1" l="1"/>
  <c r="H136" i="1"/>
  <c r="J136" i="1" s="1"/>
  <c r="J137" i="1"/>
  <c r="I164" i="1"/>
  <c r="H165" i="1"/>
  <c r="H164" i="1" l="1"/>
  <c r="H163" i="1" s="1"/>
  <c r="H162" i="1" s="1"/>
  <c r="H161" i="1" s="1"/>
  <c r="H160" i="1" s="1"/>
  <c r="J165" i="1"/>
  <c r="I163" i="1"/>
  <c r="H99" i="1"/>
  <c r="J99" i="1" s="1"/>
  <c r="H68" i="1"/>
  <c r="J68" i="1" s="1"/>
  <c r="H61" i="1"/>
  <c r="J61" i="1" s="1"/>
  <c r="H171" i="1"/>
  <c r="J171" i="1" s="1"/>
  <c r="J164" i="1" l="1"/>
  <c r="I162" i="1"/>
  <c r="J163" i="1"/>
  <c r="I115" i="1"/>
  <c r="H116" i="1"/>
  <c r="H115" i="1" l="1"/>
  <c r="J115" i="1" s="1"/>
  <c r="J116" i="1"/>
  <c r="I161" i="1"/>
  <c r="J162" i="1"/>
  <c r="I95" i="1"/>
  <c r="H96" i="1"/>
  <c r="H95" i="1" l="1"/>
  <c r="J95" i="1" s="1"/>
  <c r="J96" i="1"/>
  <c r="J160" i="1"/>
  <c r="J161" i="1"/>
  <c r="H26" i="1" l="1"/>
  <c r="J26" i="1" s="1"/>
  <c r="H126" i="1" l="1"/>
  <c r="I125" i="1"/>
  <c r="I123" i="1"/>
  <c r="H123" i="1"/>
  <c r="J123" i="1" l="1"/>
  <c r="H125" i="1"/>
  <c r="J125" i="1" s="1"/>
  <c r="J126" i="1"/>
  <c r="I48" i="1"/>
  <c r="H48" i="1"/>
  <c r="J48" i="1" l="1"/>
  <c r="I142" i="1"/>
  <c r="H143" i="1"/>
  <c r="H142" i="1" l="1"/>
  <c r="J142" i="1" s="1"/>
  <c r="J143" i="1"/>
  <c r="I129" i="1"/>
  <c r="H131" i="1"/>
  <c r="H129" i="1" l="1"/>
  <c r="J129" i="1" s="1"/>
  <c r="J130" i="1"/>
  <c r="J80" i="1"/>
  <c r="I113" i="1" l="1"/>
  <c r="H113" i="1"/>
  <c r="J113" i="1" l="1"/>
  <c r="I93" i="1"/>
  <c r="H94" i="1"/>
  <c r="H93" i="1" l="1"/>
  <c r="J93" i="1" s="1"/>
  <c r="J94" i="1"/>
  <c r="I57" i="1"/>
  <c r="I60" i="1"/>
  <c r="H57" i="1"/>
  <c r="I43" i="1"/>
  <c r="H43" i="1"/>
  <c r="H42" i="1" s="1"/>
  <c r="H41" i="1" s="1"/>
  <c r="H40" i="1" s="1"/>
  <c r="I24" i="1"/>
  <c r="H25" i="1"/>
  <c r="J57" i="1" l="1"/>
  <c r="H24" i="1"/>
  <c r="H23" i="1" s="1"/>
  <c r="H22" i="1" s="1"/>
  <c r="H21" i="1" s="1"/>
  <c r="H20" i="1" s="1"/>
  <c r="J25" i="1"/>
  <c r="I23" i="1"/>
  <c r="I42" i="1"/>
  <c r="J43" i="1"/>
  <c r="I127" i="1"/>
  <c r="H128" i="1"/>
  <c r="H127" i="1" l="1"/>
  <c r="H120" i="1" s="1"/>
  <c r="J128" i="1"/>
  <c r="J24" i="1"/>
  <c r="J127" i="1"/>
  <c r="I22" i="1"/>
  <c r="I21" i="1" s="1"/>
  <c r="J23" i="1"/>
  <c r="I41" i="1"/>
  <c r="J42" i="1"/>
  <c r="I187" i="1"/>
  <c r="H188" i="1"/>
  <c r="H187" i="1" l="1"/>
  <c r="H186" i="1" s="1"/>
  <c r="J188" i="1"/>
  <c r="I186" i="1"/>
  <c r="J22" i="1"/>
  <c r="I40" i="1"/>
  <c r="J40" i="1" s="1"/>
  <c r="J41" i="1"/>
  <c r="I151" i="1"/>
  <c r="H151" i="1"/>
  <c r="J187" i="1" l="1"/>
  <c r="J186" i="1"/>
  <c r="J151" i="1"/>
  <c r="I20" i="1"/>
  <c r="J21" i="1"/>
  <c r="J20" i="1" l="1"/>
  <c r="J120" i="1"/>
  <c r="J131" i="1"/>
  <c r="I109" i="1"/>
  <c r="H109" i="1"/>
  <c r="H108" i="1" s="1"/>
  <c r="J12" i="1" l="1"/>
  <c r="I108" i="1"/>
  <c r="J108" i="1" s="1"/>
  <c r="J109" i="1"/>
  <c r="I32" i="1"/>
  <c r="H32" i="1"/>
  <c r="H31" i="1" s="1"/>
  <c r="H30" i="1" s="1"/>
  <c r="H29" i="1" s="1"/>
  <c r="I31" i="1" l="1"/>
  <c r="J32" i="1"/>
  <c r="I79" i="1"/>
  <c r="H79" i="1"/>
  <c r="H78" i="1" s="1"/>
  <c r="I78" i="1" l="1"/>
  <c r="J78" i="1" s="1"/>
  <c r="J79" i="1"/>
  <c r="I30" i="1"/>
  <c r="J31" i="1"/>
  <c r="H77" i="1"/>
  <c r="H76" i="1" s="1"/>
  <c r="I77" i="1" l="1"/>
  <c r="J76" i="1"/>
  <c r="J77" i="1"/>
  <c r="I29" i="1"/>
  <c r="J29" i="1" s="1"/>
  <c r="J30" i="1"/>
  <c r="I91" i="1"/>
  <c r="H91" i="1"/>
  <c r="H90" i="1" s="1"/>
  <c r="I90" i="1" l="1"/>
  <c r="J90" i="1" s="1"/>
  <c r="J91" i="1"/>
  <c r="I18" i="1"/>
  <c r="H18" i="1"/>
  <c r="H17" i="1" s="1"/>
  <c r="H16" i="1" s="1"/>
  <c r="H15" i="1" s="1"/>
  <c r="H13" i="1" s="1"/>
  <c r="I17" i="1" l="1"/>
  <c r="J18" i="1"/>
  <c r="I52" i="1"/>
  <c r="H52" i="1"/>
  <c r="I156" i="1"/>
  <c r="H156" i="1"/>
  <c r="H155" i="1" s="1"/>
  <c r="J52" i="1" l="1"/>
  <c r="I155" i="1"/>
  <c r="J155" i="1" s="1"/>
  <c r="J156" i="1"/>
  <c r="I16" i="1"/>
  <c r="J17" i="1"/>
  <c r="H119" i="1"/>
  <c r="H118" i="1" s="1"/>
  <c r="I119" i="1"/>
  <c r="I15" i="1" l="1"/>
  <c r="J16" i="1"/>
  <c r="I118" i="1"/>
  <c r="J118" i="1" s="1"/>
  <c r="J119" i="1"/>
  <c r="I192" i="1"/>
  <c r="H192" i="1"/>
  <c r="J192" i="1" l="1"/>
  <c r="J13" i="1"/>
  <c r="J15" i="1"/>
  <c r="I140" i="1"/>
  <c r="H140" i="1"/>
  <c r="H135" i="1" s="1"/>
  <c r="I86" i="1"/>
  <c r="H86" i="1"/>
  <c r="H85" i="1" s="1"/>
  <c r="I67" i="1"/>
  <c r="J67" i="1" s="1"/>
  <c r="H67" i="1"/>
  <c r="I70" i="1"/>
  <c r="H70" i="1"/>
  <c r="H69" i="1" s="1"/>
  <c r="I69" i="1" l="1"/>
  <c r="J70" i="1"/>
  <c r="J135" i="1"/>
  <c r="J140" i="1"/>
  <c r="I85" i="1"/>
  <c r="J85" i="1" s="1"/>
  <c r="J86" i="1"/>
  <c r="H60" i="1"/>
  <c r="J60" i="1" s="1"/>
  <c r="J69" i="1" l="1"/>
  <c r="I66" i="1"/>
  <c r="I65" i="1" s="1"/>
  <c r="H66" i="1"/>
  <c r="H65" i="1" s="1"/>
  <c r="J65" i="1" l="1"/>
  <c r="J66" i="1"/>
  <c r="H64" i="1"/>
  <c r="I134" i="1"/>
  <c r="I117" i="1" s="1"/>
  <c r="I74" i="1"/>
  <c r="H74" i="1"/>
  <c r="H73" i="1" s="1"/>
  <c r="I50" i="1"/>
  <c r="I98" i="1"/>
  <c r="H98" i="1"/>
  <c r="H97" i="1" s="1"/>
  <c r="H89" i="1" s="1"/>
  <c r="H88" i="1" s="1"/>
  <c r="I149" i="1"/>
  <c r="I84" i="1"/>
  <c r="H84" i="1"/>
  <c r="H83" i="1" s="1"/>
  <c r="I146" i="1" l="1"/>
  <c r="I73" i="1"/>
  <c r="J73" i="1" s="1"/>
  <c r="J74" i="1"/>
  <c r="I83" i="1"/>
  <c r="J83" i="1" s="1"/>
  <c r="J84" i="1"/>
  <c r="I97" i="1"/>
  <c r="J98" i="1"/>
  <c r="I64" i="1"/>
  <c r="J64" i="1" s="1"/>
  <c r="I46" i="1"/>
  <c r="I45" i="1" s="1"/>
  <c r="I39" i="1" s="1"/>
  <c r="H82" i="1"/>
  <c r="H149" i="1"/>
  <c r="H146" i="1" s="1"/>
  <c r="J149" i="1" l="1"/>
  <c r="J146" i="1"/>
  <c r="I89" i="1"/>
  <c r="J97" i="1"/>
  <c r="I170" i="1"/>
  <c r="H170" i="1"/>
  <c r="H169" i="1" s="1"/>
  <c r="H168" i="1" s="1"/>
  <c r="H167" i="1" s="1"/>
  <c r="H166" i="1" s="1"/>
  <c r="I169" i="1" l="1"/>
  <c r="J170" i="1"/>
  <c r="I88" i="1"/>
  <c r="J89" i="1"/>
  <c r="I154" i="1"/>
  <c r="H154" i="1"/>
  <c r="H153" i="1" s="1"/>
  <c r="J88" i="1" l="1"/>
  <c r="J82" i="1"/>
  <c r="J153" i="1"/>
  <c r="J154" i="1"/>
  <c r="I168" i="1"/>
  <c r="J169" i="1"/>
  <c r="H210" i="1"/>
  <c r="H209" i="1" s="1"/>
  <c r="H199" i="1"/>
  <c r="I167" i="1" l="1"/>
  <c r="J168" i="1"/>
  <c r="H50" i="1"/>
  <c r="H47" i="1" l="1"/>
  <c r="J47" i="1" s="1"/>
  <c r="J50" i="1"/>
  <c r="J166" i="1"/>
  <c r="J167" i="1"/>
  <c r="H46" i="1"/>
  <c r="I103" i="1"/>
  <c r="H103" i="1"/>
  <c r="H102" i="1" s="1"/>
  <c r="H101" i="1" s="1"/>
  <c r="H100" i="1" s="1"/>
  <c r="H81" i="1" s="1"/>
  <c r="I203" i="1"/>
  <c r="J203" i="1" s="1"/>
  <c r="H203" i="1"/>
  <c r="H198" i="1" s="1"/>
  <c r="I102" i="1" l="1"/>
  <c r="J103" i="1"/>
  <c r="H45" i="1"/>
  <c r="H39" i="1" s="1"/>
  <c r="J46" i="1"/>
  <c r="H134" i="1"/>
  <c r="H145" i="1"/>
  <c r="H144" i="1" s="1"/>
  <c r="I145" i="1"/>
  <c r="H107" i="1"/>
  <c r="H106" i="1" s="1"/>
  <c r="J144" i="1" l="1"/>
  <c r="J145" i="1"/>
  <c r="H117" i="1"/>
  <c r="J117" i="1" s="1"/>
  <c r="J134" i="1"/>
  <c r="I101" i="1"/>
  <c r="J102" i="1"/>
  <c r="J39" i="1"/>
  <c r="J45" i="1"/>
  <c r="I107" i="1"/>
  <c r="I210" i="1"/>
  <c r="H208" i="1"/>
  <c r="H207" i="1" s="1"/>
  <c r="H206" i="1" s="1"/>
  <c r="H205" i="1" s="1"/>
  <c r="I199" i="1"/>
  <c r="I196" i="1"/>
  <c r="H196" i="1"/>
  <c r="H191" i="1" s="1"/>
  <c r="I177" i="1"/>
  <c r="H177" i="1"/>
  <c r="I72" i="1"/>
  <c r="H72" i="1"/>
  <c r="I36" i="1"/>
  <c r="H36" i="1"/>
  <c r="H35" i="1" s="1"/>
  <c r="H34" i="1" s="1"/>
  <c r="J209" i="1" l="1"/>
  <c r="J210" i="1"/>
  <c r="J177" i="1"/>
  <c r="J72" i="1"/>
  <c r="I191" i="1"/>
  <c r="J191" i="1" s="1"/>
  <c r="J196" i="1"/>
  <c r="J106" i="1"/>
  <c r="J107" i="1"/>
  <c r="I198" i="1"/>
  <c r="J198" i="1" s="1"/>
  <c r="J199" i="1"/>
  <c r="H105" i="1"/>
  <c r="I100" i="1"/>
  <c r="J101" i="1"/>
  <c r="I35" i="1"/>
  <c r="J36" i="1"/>
  <c r="H28" i="1"/>
  <c r="H27" i="1" s="1"/>
  <c r="H12" i="1" s="1"/>
  <c r="I190" i="1"/>
  <c r="I63" i="1"/>
  <c r="H63" i="1"/>
  <c r="I208" i="1"/>
  <c r="H175" i="1"/>
  <c r="H174" i="1" s="1"/>
  <c r="H173" i="1" s="1"/>
  <c r="I175" i="1" l="1"/>
  <c r="J63" i="1"/>
  <c r="I174" i="1"/>
  <c r="J174" i="1" s="1"/>
  <c r="J175" i="1"/>
  <c r="I207" i="1"/>
  <c r="J208" i="1"/>
  <c r="I105" i="1"/>
  <c r="J105" i="1" s="1"/>
  <c r="J81" i="1"/>
  <c r="J100" i="1"/>
  <c r="I34" i="1"/>
  <c r="J35" i="1"/>
  <c r="H172" i="1"/>
  <c r="H190" i="1"/>
  <c r="H185" i="1" s="1"/>
  <c r="H184" i="1" s="1"/>
  <c r="H62" i="1"/>
  <c r="H38" i="1" s="1"/>
  <c r="I38" i="1" l="1"/>
  <c r="J190" i="1"/>
  <c r="I184" i="1"/>
  <c r="J185" i="1"/>
  <c r="I173" i="1"/>
  <c r="I206" i="1"/>
  <c r="I205" i="1" s="1"/>
  <c r="I182" i="1" s="1"/>
  <c r="J207" i="1"/>
  <c r="J62" i="1"/>
  <c r="I28" i="1"/>
  <c r="J34" i="1"/>
  <c r="H183" i="1"/>
  <c r="H215" i="1" s="1"/>
  <c r="J38" i="1" l="1"/>
  <c r="J205" i="1"/>
  <c r="J206" i="1"/>
  <c r="J172" i="1"/>
  <c r="J173" i="1"/>
  <c r="J184" i="1"/>
  <c r="I183" i="1"/>
  <c r="I215" i="1" s="1"/>
  <c r="J28" i="1"/>
  <c r="J182" i="1" l="1"/>
  <c r="J183" i="1"/>
  <c r="J27" i="1"/>
  <c r="J215" i="1" l="1"/>
</calcChain>
</file>

<file path=xl/sharedStrings.xml><?xml version="1.0" encoding="utf-8"?>
<sst xmlns="http://schemas.openxmlformats.org/spreadsheetml/2006/main" count="915" uniqueCount="222">
  <si>
    <t>Наименование</t>
  </si>
  <si>
    <t>Администратор</t>
  </si>
  <si>
    <t>Раздел</t>
  </si>
  <si>
    <t>Подраздел</t>
  </si>
  <si>
    <t>Целевая статья</t>
  </si>
  <si>
    <t>Вид расхода</t>
  </si>
  <si>
    <t>Финансовое управление администрации муниципального образования Киреевский район</t>
  </si>
  <si>
    <t>Общегосударственные вопросы</t>
  </si>
  <si>
    <t>01</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</si>
  <si>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</si>
  <si>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</si>
  <si>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 xml:space="preserve"> Обеспечение функционирования представительных органов МО</t>
  </si>
  <si>
    <t>850</t>
  </si>
  <si>
    <t xml:space="preserve">Обеспечение функционирования аппарата представительных органов </t>
  </si>
  <si>
    <t>Резервные фонды</t>
  </si>
  <si>
    <t>Непрограммные расходы</t>
  </si>
  <si>
    <t xml:space="preserve">Другие общегосударственные вопросы </t>
  </si>
  <si>
    <t>08</t>
  </si>
  <si>
    <t>Непрограммные  расходы</t>
  </si>
  <si>
    <t>Иные  межбюджетные трансферты</t>
  </si>
  <si>
    <t>Социальная политика</t>
  </si>
  <si>
    <t>Пенсионное обеспечение</t>
  </si>
  <si>
    <t>Администрация муниципального образования Киреевский район</t>
  </si>
  <si>
    <t>851</t>
  </si>
  <si>
    <t>Национальная безопасность и правоохранительная деятельность</t>
  </si>
  <si>
    <t>09</t>
  </si>
  <si>
    <t>Национальная экономика</t>
  </si>
  <si>
    <t>04</t>
  </si>
  <si>
    <t>Дорожное хозяйство</t>
  </si>
  <si>
    <t>Жилищно-коммунальное хозяйство</t>
  </si>
  <si>
    <t>05</t>
  </si>
  <si>
    <t>02</t>
  </si>
  <si>
    <t>13</t>
  </si>
  <si>
    <t>Другие вопросы в области жилищно-коммунального хозяйства</t>
  </si>
  <si>
    <t>Собрание депутатов муниципального образования город Киреевск Киреевского района</t>
  </si>
  <si>
    <t>Комитет культуры, молодежной политики и спорта</t>
  </si>
  <si>
    <t>Культура</t>
  </si>
  <si>
    <t>859</t>
  </si>
  <si>
    <t>Физическая культура и спорт</t>
  </si>
  <si>
    <t>Физическая культура</t>
  </si>
  <si>
    <t>Жилищное хозяйство</t>
  </si>
  <si>
    <t>Коммунальное хозяйство</t>
  </si>
  <si>
    <t>Благоустройство</t>
  </si>
  <si>
    <t>71 0 00 00000</t>
  </si>
  <si>
    <t>71 1 00 00000</t>
  </si>
  <si>
    <t>99 0 00 00000</t>
  </si>
  <si>
    <t>99 9 00 00000</t>
  </si>
  <si>
    <t>99 9 00 20010</t>
  </si>
  <si>
    <t>Расходы, связанные с организацией библиотечного обслуживания населения, комплектованием и обеспечением сохранности библиотечных фондов библиотек поселений</t>
  </si>
  <si>
    <t>99 9 00 80040</t>
  </si>
  <si>
    <t xml:space="preserve">Расходы, связанные с подготовкой населения и организаций к действиям в чрезвычайной ситуации в мирное время </t>
  </si>
  <si>
    <t>99 9 00 20440</t>
  </si>
  <si>
    <t>99 9 00 71020</t>
  </si>
  <si>
    <t>99 9 00 20350</t>
  </si>
  <si>
    <t>99 9 00 20360</t>
  </si>
  <si>
    <t>Расходы, связанные с мероприятиями по благоустройству городских поселений</t>
  </si>
  <si>
    <t>99 9 00 20370</t>
  </si>
  <si>
    <t>99 9 00 20390</t>
  </si>
  <si>
    <t>99 9 00 20020</t>
  </si>
  <si>
    <t>99 9 00 20460</t>
  </si>
  <si>
    <t xml:space="preserve">Расходы, связанные с мероприятиями  в области коммунального хозяйства   </t>
  </si>
  <si>
    <t>Расходы, связанные с мероприятиями в области уличного  освещения</t>
  </si>
  <si>
    <t>99 9 00 00590</t>
  </si>
  <si>
    <t xml:space="preserve">Расходы на выплаты по оплате труда работников государственных органов по аппарату представительных органов </t>
  </si>
  <si>
    <t>71 1 00 00110</t>
  </si>
  <si>
    <t>01 0 00 00000</t>
  </si>
  <si>
    <t>ИТОГО</t>
  </si>
  <si>
    <t>Иные закупки товаров, работ и услуг для обеспечения государственных (муниципальных) нужд</t>
  </si>
  <si>
    <t>Уплата налогов, сборов и иных платежей</t>
  </si>
  <si>
    <t>Резервные средства</t>
  </si>
  <si>
    <t>Расходы на выплаты персоналу казенных учреждений</t>
  </si>
  <si>
    <t>Расходы на выплаты персоналу государственных(муниципальных) органов</t>
  </si>
  <si>
    <t>Субсидии бюджетному учреждению</t>
  </si>
  <si>
    <t>12</t>
  </si>
  <si>
    <t>Другие вопросы в области национальной экономики</t>
  </si>
  <si>
    <t>Расходы, связанные с мероприятиями по землеустройству и землепользованию</t>
  </si>
  <si>
    <t>99 9 00 20330</t>
  </si>
  <si>
    <t xml:space="preserve">Расходы на обеспечение деятельности администрации мо Киреевский район </t>
  </si>
  <si>
    <t>04 0 00 00000</t>
  </si>
  <si>
    <t>11</t>
  </si>
  <si>
    <t>Расходы, связанные с ремонтом, содержанием дорог и организацией дорожного движения, осуществляемые за счет средств дорожного фонда района</t>
  </si>
  <si>
    <t xml:space="preserve">Культура, кинематография </t>
  </si>
  <si>
    <t>09 0 00 00000</t>
  </si>
  <si>
    <t>Расходы,  связанные с капитальным, текущим ремонтом и содержанием   муниципального жилищного фонда</t>
  </si>
  <si>
    <t>Расходы, связанные с подготовкой населения и организаций к действиям в чрезвычайной ситуации в мирное время</t>
  </si>
  <si>
    <t>12 0 00 00000</t>
  </si>
  <si>
    <t>Расходы на обеспечение деятельности (оказание услуг) государственных (муниципальных) организаций (МБУК"Киреевский ГДК")</t>
  </si>
  <si>
    <t>Расходы на обеспечение деятельности (оказание услуг) государственных (муниципальных) организаций (МБУК"Киреевский ГПКО")</t>
  </si>
  <si>
    <t>Расходы на обеспечение деятельности (оказание услуг) государственных (муниципальных) организаций (МБУ"Киреевский ФОК")</t>
  </si>
  <si>
    <t>Расходы на обеспечение деятельности(оказания услуг) государственных (муниципальных)организаций (МКУ "Городское хозяйство")</t>
  </si>
  <si>
    <t>10</t>
  </si>
  <si>
    <t>Защита населения и территории от чрезвычайных ситуаций природного и техногенного характера,  пожарная безопасность</t>
  </si>
  <si>
    <t>Иные выплаты населению</t>
  </si>
  <si>
    <t>Публичные нормативные социальные выплаты гражданам</t>
  </si>
  <si>
    <t xml:space="preserve">Иные непрограммные мероприятия в рамках непрограммных расходов </t>
  </si>
  <si>
    <t>Регистрация муниципального имущества и проведение кадастровых работ</t>
  </si>
  <si>
    <t>12 4 00 00000</t>
  </si>
  <si>
    <t xml:space="preserve">Комплексы процессных мероприятий </t>
  </si>
  <si>
    <t>Комплекс процессных мероприятий "Организация мероприятий по проведению противопожарной пропаганды с населением путем раздачи памяток по противопожарной тематике"</t>
  </si>
  <si>
    <t>12 4 02 00000</t>
  </si>
  <si>
    <t>12 4 02 20440</t>
  </si>
  <si>
    <t>12 4 03 0000</t>
  </si>
  <si>
    <t>12 4 03 20440</t>
  </si>
  <si>
    <t>Комплекс процессных мероприятий "Устройство защитной минерализованной полосы (опашка) на территории муниципального образования город Киреевск Киреевского района"</t>
  </si>
  <si>
    <t>04 4 00 00000</t>
  </si>
  <si>
    <t>04 4 01 00000</t>
  </si>
  <si>
    <t>04 4 01 20091</t>
  </si>
  <si>
    <t>Комплексы процессных мероприятий</t>
  </si>
  <si>
    <t>Комплексы процессных мероприятий "Безопасность дорожного движения"</t>
  </si>
  <si>
    <t>Расходы, направленные на повышение безопасности дорожного движения на автомобильных дорогах общего пользования местного значения</t>
  </si>
  <si>
    <t>09 4 00 00000</t>
  </si>
  <si>
    <t>09 4 02 00000</t>
  </si>
  <si>
    <t>09 4 02 20090</t>
  </si>
  <si>
    <t xml:space="preserve">Расходы связанные с доплатой к пенсии муниципальных служащих </t>
  </si>
  <si>
    <t>01 4 00 00000</t>
  </si>
  <si>
    <t>01 4 01 00000</t>
  </si>
  <si>
    <t>Комплекс процессных мероприятий "Сохранение и развитие традиционной народной культуры, промыслов и ремесел"</t>
  </si>
  <si>
    <t>01 4 01 00590</t>
  </si>
  <si>
    <t>01 4 01 80890</t>
  </si>
  <si>
    <t>На частичную компенсацию дополнительных расходов на повышение оплаты труда работников муниципальных учреждений культуры (для МБУК "Кир. ГДК")</t>
  </si>
  <si>
    <t>01 4 02 00000</t>
  </si>
  <si>
    <t>01 4 02 00590</t>
  </si>
  <si>
    <t>01 4 02 80890</t>
  </si>
  <si>
    <t>На частичную компенсацию дополнительных расходов на повышение оплаты труда работников муниципальных учреждений культуры(для МБУК "Кир. ГПКО")</t>
  </si>
  <si>
    <t>01 4 03 00000</t>
  </si>
  <si>
    <t>01 4 03 00590</t>
  </si>
  <si>
    <t>01 4 03 20110</t>
  </si>
  <si>
    <t>Комплекс процессных мероприятий "Развитие физической культуры и спорта м.о.г. Киреевск"</t>
  </si>
  <si>
    <t>Расходы, связанные с мероприятиями по развитию спорта м.о.г. Киреевск</t>
  </si>
  <si>
    <t>11 0 00 00000</t>
  </si>
  <si>
    <t>11 4 00 00000</t>
  </si>
  <si>
    <t>11 4 01 00000</t>
  </si>
  <si>
    <t>Комплекс процессных мероприятий " Поэтапная реконструкция сетей коммунальной инфраструктуры, имеющих большой процент износа"</t>
  </si>
  <si>
    <t>Муниципальная программа "Комплексное развитие систем коммунальной инфраструктуры муниципального образования город Киреевск Киреевского района"</t>
  </si>
  <si>
    <t>Муниципальная программа "Обеспечение первичных мер пожарной безопасности на территории муниципального образования город Киреевск Киреевского района"</t>
  </si>
  <si>
    <t>Муниципальная программа "Развитие культуры и спорта муниципального образования город Киреевск Киреевского района"</t>
  </si>
  <si>
    <t>Муниципальная программа "Повышение безопасности дорожного движения в муниципальном образовании город Киреевск Киреевского района на 2022-2027 годы"</t>
  </si>
  <si>
    <t>Муниципальная программа «Модернизация и развитие автомобильных дорог и дорожного хозяйства муниципального образования город Киреевск Киреевкого района на 2022-2027 годы"</t>
  </si>
  <si>
    <t>06</t>
  </si>
  <si>
    <t>Передача полномочий на осуществление внешнего муниципального финансового контроля</t>
  </si>
  <si>
    <t>Обеспечение деятельности финансовых, налоговых и таможенных органов и органов финансового (финансово-бюджетного) надзора</t>
  </si>
  <si>
    <t>99 9 00 20040</t>
  </si>
  <si>
    <t>09 4 01 00000</t>
  </si>
  <si>
    <t>09 4 01 20090</t>
  </si>
  <si>
    <t>Бюджетные инвестиции</t>
  </si>
  <si>
    <t>14</t>
  </si>
  <si>
    <t>Другие вопросы в области национальной безопасности и правоохранительной деятельности</t>
  </si>
  <si>
    <t>Расходы на выплаты персоналу государственных (муниципальных) органов</t>
  </si>
  <si>
    <t>Расходы на оказание поддержки граждан и их объединений, участвующих в охране общественного порядка</t>
  </si>
  <si>
    <t>99 9 00 S0600</t>
  </si>
  <si>
    <t>01 2 00 00000</t>
  </si>
  <si>
    <t>Расходы, направленные на проведение конкурсов «Активный сельский староста», «Активный руководитель территориального общественного самоуправления»</t>
  </si>
  <si>
    <t>99 9 00 81260</t>
  </si>
  <si>
    <t xml:space="preserve"> к решению Собрания депутатов муниципального образования город Киреевск Киреевского района </t>
  </si>
  <si>
    <t>11 4 01 S0390</t>
  </si>
  <si>
    <t>01 2 01 00000</t>
  </si>
  <si>
    <t>01 2 01 L4670</t>
  </si>
  <si>
    <t xml:space="preserve">Муниципальные проекты
</t>
  </si>
  <si>
    <t>Муниципальный проект "Поддержка муниципальных учреждений культуры"</t>
  </si>
  <si>
    <t>Обеспечение развития и укрепления материально-технической базы домов культуры в населенных пунктах с числом жителей до 50 тысяч человек</t>
  </si>
  <si>
    <t>Мероприятия направленные на строительство (реконструкцию), модернизацию, капитальный ремонт и ремонт объектов водоснабжения Тульской области</t>
  </si>
  <si>
    <t>11 4 01 80320</t>
  </si>
  <si>
    <t>Мероприятия, направленные на выполнение работ на объектах коммунальной инфраструктуры</t>
  </si>
  <si>
    <t>71 1 00 00190</t>
  </si>
  <si>
    <t>Расходы на обеспечение функций государственных (муниципальных) органов по аппарату представительных органов</t>
  </si>
  <si>
    <t>Комплекс процессных мероприятий "Содержание автомобильных дорог общего пользования местного значения на территории муниципального образования город Киреевск Киреевского района на 2022-2027 годы"</t>
  </si>
  <si>
    <t>Комплекс процессных мероприятий "Капитальный ремонт и ремонт автомобильных дорог общего пользования местного значения и ремонт дворовых территорий многоквартирных домов и проездов к дворовым территориям многоквартирных домов на территории муниципального образования город Киреевск Киреевского района на 2022-2027 годы"</t>
  </si>
  <si>
    <t>Комплекс процессных мероприятий " Развитие парка культуры и отдыха г.Киреевск"</t>
  </si>
  <si>
    <t>Мероприятия, направленные на разработку проектно-сметной документации на строительство (реконструкцию), модернизацию и капитальный ремонт объектов водоснабжения и водоотведения Тульской области</t>
  </si>
  <si>
    <t>11 4 01 80400</t>
  </si>
  <si>
    <t>Расходы, связанные с мероприятиями в области коммунального хозяйства</t>
  </si>
  <si>
    <t>11 4 01 20360</t>
  </si>
  <si>
    <t>06 0 00 00000</t>
  </si>
  <si>
    <t>06 4 00 00000</t>
  </si>
  <si>
    <t>06 4 02 00000</t>
  </si>
  <si>
    <t>06 4 02 20132</t>
  </si>
  <si>
    <t>Комплекс процессных мероприятий «Мероприятия по благоустройству общественных территорий»</t>
  </si>
  <si>
    <t>Расходы, связанные с благоустройством дворовых и общественных территорий</t>
  </si>
  <si>
    <t>Иные непрограммные мероприятия в рамках непрограммных расходов</t>
  </si>
  <si>
    <t>Резервный фонд муниципального образования</t>
  </si>
  <si>
    <t>99 9 00 20600</t>
  </si>
  <si>
    <t>Прочие выплаты по обязательствам муниципального образования город Киреевск Киреевского района</t>
  </si>
  <si>
    <t>Исполнение судебных актов</t>
  </si>
  <si>
    <t>Муниципальная программа "Формирование современной городской среды в муниципальном образовании город Киреевск Киреевского района"</t>
  </si>
  <si>
    <r>
      <t>09 4 01 8001</t>
    </r>
    <r>
      <rPr>
        <b/>
        <sz val="10"/>
        <color theme="1"/>
        <rFont val="PT Astra Serif"/>
        <family val="1"/>
        <charset val="204"/>
      </rPr>
      <t>I</t>
    </r>
  </si>
  <si>
    <t>99 9 00 82990</t>
  </si>
  <si>
    <t>Расходы, направленные на устранение дефектов и повреждений асфальтобетонного покрытия автомобильных дорог местного значения (ямочный ремонт), источником финансового обеспечения которых являются бюджетные ассигнования резервного фонда Правительства Тульской области</t>
  </si>
  <si>
    <t>Расходы, направленные на снос многоквартирных домов, признанных аварийными, и (или) вывоз строительного мусора после их сноса или обрушения</t>
  </si>
  <si>
    <t>11 4 01 S0340</t>
  </si>
  <si>
    <t>Мероприятия, направленные на строительство и капитальный ремонт объектов коммунальной инфраструктуры</t>
  </si>
  <si>
    <t>11 4 01 8032I</t>
  </si>
  <si>
    <t>Иные межбюджетные трансферты бюджетам муниципальных районов (городских округов) Тульской области из бюджета Тульской области на выполнение работ на объектах коммунальной инфраструктуры, источником финансового обеспечения которых являются бюджетные ассигнования резервного фонда Правительства Тульской области</t>
  </si>
  <si>
    <t>99 9 00 81140</t>
  </si>
  <si>
    <t>Расходы, направленные на приобретение специализированной техники</t>
  </si>
  <si>
    <t>Т.В. Архипенкова</t>
  </si>
  <si>
    <t>Заместитель начальника финансового управления администрации муниципального образования Киреевский район</t>
  </si>
  <si>
    <t>Социальные выплаты гражданам, кроме публичных нормативных социальных выплат</t>
  </si>
  <si>
    <t>09 4 01 82440</t>
  </si>
  <si>
    <t>Финансовое обеспечение дорожной деятельности в отношении автомобильных дорог общего пользования местного значения</t>
  </si>
  <si>
    <t>99 9 00 8905I</t>
  </si>
  <si>
    <t>Расходы, направленные на обеспечение жилищных прав граждан, переселяемых из жилых помещений в многоквартирном доме, признанном аварийным, расположенном по адресу: г. Киреевск, ул. Пролетарская, д. 3, источником финансового обеспечения которого являются бюджетные ассигнования резервного фонда Правительства Тульской области</t>
  </si>
  <si>
    <t>Охрана окружающей среды</t>
  </si>
  <si>
    <t>Другие вопросы в области охраны окружающей среды</t>
  </si>
  <si>
    <t>Комплекс мероприятий, направленных на социально-экономическое развитие Тульской области (рекультивация и (или) удаление (ликвидация) мест размещения отходов, не соответствующих требованиям законодательства в области охраны окружающей среды, в том числе несанкционированных свалок)</t>
  </si>
  <si>
    <t>Иные закупки товаров, работ и услуг для обеспечения государственных муниципальных) нужд</t>
  </si>
  <si>
    <t>99 9 00 89561</t>
  </si>
  <si>
    <r>
      <t>99 9 00 8037</t>
    </r>
    <r>
      <rPr>
        <b/>
        <sz val="10"/>
        <color theme="1"/>
        <rFont val="PT Astra Serif"/>
        <family val="1"/>
        <charset val="204"/>
      </rPr>
      <t>I</t>
    </r>
  </si>
  <si>
    <t>Расходы, направленные на обеспечение жилищных прав граждан, переселяемых из жилых помещений в многоквартирном доме, признанном аварийным, расположенном по адресу: Киреевский район, п. Октябрьский, ул. Мичурина, д. 8А, источником финансового обеспечения которого являются бюджетные ассигнования резервного фонда Правительства Тульской области</t>
  </si>
  <si>
    <t>01 4 01 20273</t>
  </si>
  <si>
    <t>Мероприятие, направленное на осуществление финансовой поддержки с целью реализации полномочий по решению вопросов местного значения городского, сельского поселения</t>
  </si>
  <si>
    <t>99 9 00 20490</t>
  </si>
  <si>
    <t>Расходы связанные с проведением городских конкурсов</t>
  </si>
  <si>
    <t>01 4 02 20273</t>
  </si>
  <si>
    <t>99 9 00 20273</t>
  </si>
  <si>
    <t>(рублей)</t>
  </si>
  <si>
    <t>% исполнения</t>
  </si>
  <si>
    <t>Уточненный план на 2024 год</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</si>
  <si>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</si>
  <si>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 xml:space="preserve">Исполнение расходов бюджета муниципального образования город Киреевск Киреевского района  по ведомственной структуре за 2024 год </t>
  </si>
  <si>
    <t>Кассовый расход за 2024 год</t>
  </si>
  <si>
    <t xml:space="preserve">от                                     №       </t>
  </si>
  <si>
    <t xml:space="preserve">Приложение 3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</si>
</sst>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14" x14ac:knownFonts="1">
    <font>
      <sz val="11"/>
      <color theme="1"/>
      <name val="Calibri"/>
      <family val="2"/>
      <charset val="204"/>
      <scheme val="minor"/>
    </font>
    <font>
      <sz val="10"/>
      <color theme="1"/>
      <name val="Calibri"/>
      <family val="2"/>
      <charset val="204"/>
      <scheme val="minor"/>
    </font>
    <font>
      <sz val="10"/>
      <name val="Arial Cyr"/>
      <family val="2"/>
      <charset val="204"/>
    </font>
    <font>
      <sz val="12"/>
      <color theme="1"/>
      <name val="Calibri"/>
      <family val="2"/>
      <charset val="204"/>
      <scheme val="minor"/>
    </font>
    <font>
      <sz val="8"/>
      <color theme="1"/>
      <name val="Calibri"/>
      <family val="2"/>
      <charset val="204"/>
      <scheme val="minor"/>
    </font>
    <font>
      <sz val="11"/>
      <color theme="1"/>
      <name val="Times New Roman"/>
      <family val="1"/>
      <charset val="204"/>
    </font>
    <font>
      <sz val="11"/>
      <color theme="1"/>
      <name val="PT Astra Serif"/>
      <family val="1"/>
      <charset val="204"/>
    </font>
    <font>
      <sz val="10"/>
      <color theme="1"/>
      <name val="PT Astra Serif"/>
      <family val="1"/>
      <charset val="204"/>
    </font>
    <font>
      <b/>
      <sz val="12"/>
      <color theme="1"/>
      <name val="PT Astra Serif"/>
      <family val="1"/>
      <charset val="204"/>
    </font>
    <font>
      <b/>
      <sz val="10"/>
      <color theme="1"/>
      <name val="PT Astra Serif"/>
      <family val="1"/>
      <charset val="204"/>
    </font>
    <font>
      <sz val="10"/>
      <name val="PT Astra Serif"/>
      <family val="1"/>
      <charset val="204"/>
    </font>
    <font>
      <sz val="10"/>
      <color rgb="FF000000"/>
      <name val="PT Astra Serif"/>
      <family val="1"/>
      <charset val="204"/>
    </font>
    <font>
      <sz val="8"/>
      <color indexed="8"/>
      <name val="PT Astra Serif"/>
    </font>
    <font>
      <sz val="10"/>
      <color indexed="8"/>
      <name val="PT Astra Serif"/>
      <family val="1"/>
      <charset val="204"/>
    </font>
  </fonts>
  <fills count="4">
    <fill>
      <patternFill patternType="none"/>
    </fill>
    <fill>
      <patternFill patternType="gray125"/>
    </fill>
    <fill>
      <patternFill patternType="solid">
        <fgColor theme="0"/>
        <bgColor indexed="64"/>
      </patternFill>
    </fill>
    <fill>
      <patternFill patternType="solid">
        <fgColor indexed="9"/>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right/>
      <top style="medium">
        <color indexed="64"/>
      </top>
      <bottom/>
      <diagonal/>
    </border>
    <border>
      <left/>
      <right/>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style="medium">
        <color indexed="64"/>
      </right>
      <top style="thin">
        <color indexed="64"/>
      </top>
      <bottom style="medium">
        <color indexed="64"/>
      </bottom>
      <diagonal/>
    </border>
  </borders>
  <cellStyleXfs count="2">
    <xf numFmtId="0" fontId="0" fillId="0" borderId="0"/>
    <xf numFmtId="0" fontId="2" fillId="0" borderId="0"/>
  </cellStyleXfs>
  <cellXfs count="75">
    <xf numFmtId="0" fontId="0" fillId="0" borderId="0" xfId="0"/>
    <xf numFmtId="0" fontId="0" fillId="0" borderId="0" xfId="0" applyAlignment="1"/>
    <xf numFmtId="164" fontId="0" fillId="0" borderId="0" xfId="0" applyNumberFormat="1" applyAlignment="1"/>
    <xf numFmtId="2" fontId="0" fillId="0" borderId="0" xfId="0" applyNumberFormat="1" applyAlignment="1"/>
    <xf numFmtId="0" fontId="1" fillId="0" borderId="0" xfId="0" applyFont="1" applyAlignment="1"/>
    <xf numFmtId="0" fontId="3" fillId="0" borderId="0" xfId="0" applyFont="1" applyAlignment="1"/>
    <xf numFmtId="0" fontId="4" fillId="0" borderId="0" xfId="0" applyFont="1" applyAlignment="1"/>
    <xf numFmtId="0" fontId="5" fillId="0" borderId="0" xfId="0" applyFont="1" applyAlignment="1"/>
    <xf numFmtId="164" fontId="1" fillId="0" borderId="0" xfId="0" applyNumberFormat="1" applyFont="1" applyAlignment="1"/>
    <xf numFmtId="0" fontId="0" fillId="0" borderId="0" xfId="0" applyBorder="1" applyAlignment="1"/>
    <xf numFmtId="0" fontId="6" fillId="0" borderId="0" xfId="0" applyFont="1" applyAlignment="1"/>
    <xf numFmtId="164" fontId="6" fillId="0" borderId="0" xfId="0" applyNumberFormat="1" applyFont="1" applyAlignment="1"/>
    <xf numFmtId="2" fontId="6" fillId="0" borderId="0" xfId="0" applyNumberFormat="1" applyFont="1" applyAlignment="1"/>
    <xf numFmtId="0" fontId="7" fillId="0" borderId="0" xfId="0" applyFont="1" applyAlignment="1"/>
    <xf numFmtId="0" fontId="9" fillId="0" borderId="7" xfId="0" applyFont="1" applyBorder="1" applyAlignment="1">
      <alignment horizontal="center" wrapText="1"/>
    </xf>
    <xf numFmtId="0" fontId="9" fillId="0" borderId="5" xfId="0" applyFont="1" applyBorder="1" applyAlignment="1">
      <alignment horizontal="center" wrapText="1"/>
    </xf>
    <xf numFmtId="0" fontId="9" fillId="0" borderId="5" xfId="0" applyFont="1" applyBorder="1" applyAlignment="1">
      <alignment horizontal="center" textRotation="90" wrapText="1"/>
    </xf>
    <xf numFmtId="0" fontId="10" fillId="0" borderId="2" xfId="0" applyFont="1" applyBorder="1" applyAlignment="1">
      <alignment horizontal="left" wrapText="1"/>
    </xf>
    <xf numFmtId="49" fontId="10" fillId="0" borderId="1" xfId="0" applyNumberFormat="1" applyFont="1" applyBorder="1" applyAlignment="1">
      <alignment horizontal="center" wrapText="1"/>
    </xf>
    <xf numFmtId="49" fontId="7" fillId="0" borderId="1" xfId="0" applyNumberFormat="1" applyFont="1" applyFill="1" applyBorder="1" applyAlignment="1">
      <alignment horizontal="center" wrapText="1"/>
    </xf>
    <xf numFmtId="0" fontId="10" fillId="0" borderId="1" xfId="0" applyFont="1" applyBorder="1" applyAlignment="1">
      <alignment horizontal="center" wrapText="1"/>
    </xf>
    <xf numFmtId="49" fontId="10" fillId="0" borderId="2" xfId="1" applyNumberFormat="1" applyFont="1" applyFill="1" applyBorder="1" applyAlignment="1">
      <alignment horizontal="left" wrapText="1"/>
    </xf>
    <xf numFmtId="0" fontId="11" fillId="0" borderId="2" xfId="0" applyFont="1" applyBorder="1" applyAlignment="1">
      <alignment horizontal="left" vertical="top" wrapText="1"/>
    </xf>
    <xf numFmtId="0" fontId="7" fillId="0" borderId="9" xfId="0" applyFont="1" applyBorder="1" applyAlignment="1">
      <alignment horizontal="left" wrapText="1"/>
    </xf>
    <xf numFmtId="49" fontId="7" fillId="0" borderId="10" xfId="0" applyNumberFormat="1" applyFont="1" applyBorder="1" applyAlignment="1">
      <alignment horizontal="center" wrapText="1"/>
    </xf>
    <xf numFmtId="0" fontId="7" fillId="0" borderId="10" xfId="0" applyFont="1" applyBorder="1" applyAlignment="1">
      <alignment horizontal="center" wrapText="1"/>
    </xf>
    <xf numFmtId="0" fontId="9" fillId="0" borderId="6" xfId="0" applyFont="1" applyFill="1" applyBorder="1" applyAlignment="1">
      <alignment horizontal="center" wrapText="1"/>
    </xf>
    <xf numFmtId="0" fontId="7" fillId="0" borderId="4" xfId="0" applyFont="1" applyBorder="1" applyAlignment="1">
      <alignment horizontal="center"/>
    </xf>
    <xf numFmtId="49" fontId="10" fillId="0" borderId="11" xfId="1" applyNumberFormat="1" applyFont="1" applyFill="1" applyBorder="1" applyAlignment="1"/>
    <xf numFmtId="49" fontId="10" fillId="0" borderId="0" xfId="1" applyNumberFormat="1" applyFont="1" applyFill="1" applyBorder="1" applyAlignment="1">
      <alignment wrapText="1"/>
    </xf>
    <xf numFmtId="49" fontId="10" fillId="0" borderId="0" xfId="1" applyNumberFormat="1" applyFont="1" applyFill="1" applyBorder="1" applyAlignment="1">
      <alignment horizontal="right" wrapText="1"/>
    </xf>
    <xf numFmtId="49" fontId="7" fillId="2" borderId="1" xfId="0" applyNumberFormat="1" applyFont="1" applyFill="1" applyBorder="1" applyAlignment="1">
      <alignment horizontal="center" wrapText="1"/>
    </xf>
    <xf numFmtId="4" fontId="9" fillId="0" borderId="4" xfId="0" applyNumberFormat="1" applyFont="1" applyBorder="1" applyAlignment="1">
      <alignment horizontal="center"/>
    </xf>
    <xf numFmtId="0" fontId="10" fillId="2" borderId="2" xfId="0" applyFont="1" applyFill="1" applyBorder="1" applyAlignment="1" applyProtection="1">
      <alignment horizontal="left" vertical="center" wrapText="1"/>
      <protection locked="0"/>
    </xf>
    <xf numFmtId="0" fontId="7" fillId="0" borderId="2" xfId="0" applyFont="1" applyBorder="1" applyAlignment="1">
      <alignment vertical="top" wrapText="1"/>
    </xf>
    <xf numFmtId="4" fontId="10" fillId="0" borderId="1" xfId="0" applyNumberFormat="1" applyFont="1" applyBorder="1" applyAlignment="1">
      <alignment horizontal="center" wrapText="1"/>
    </xf>
    <xf numFmtId="4" fontId="10" fillId="0" borderId="3" xfId="0" applyNumberFormat="1" applyFont="1" applyBorder="1" applyAlignment="1">
      <alignment horizontal="center" wrapText="1"/>
    </xf>
    <xf numFmtId="4" fontId="7" fillId="0" borderId="10" xfId="0" applyNumberFormat="1" applyFont="1" applyBorder="1" applyAlignment="1">
      <alignment horizontal="center" wrapText="1"/>
    </xf>
    <xf numFmtId="0" fontId="9" fillId="0" borderId="2" xfId="0" applyFont="1" applyBorder="1" applyAlignment="1">
      <alignment horizontal="left" wrapText="1"/>
    </xf>
    <xf numFmtId="0" fontId="10" fillId="2" borderId="13" xfId="0" applyFont="1" applyFill="1" applyBorder="1" applyAlignment="1" applyProtection="1">
      <alignment horizontal="center"/>
      <protection locked="0"/>
    </xf>
    <xf numFmtId="49" fontId="7" fillId="0" borderId="14" xfId="0" applyNumberFormat="1" applyFont="1" applyBorder="1" applyAlignment="1">
      <alignment horizontal="center" wrapText="1"/>
    </xf>
    <xf numFmtId="0" fontId="10" fillId="2" borderId="1" xfId="0" applyFont="1" applyFill="1" applyBorder="1" applyAlignment="1" applyProtection="1">
      <alignment horizontal="center"/>
      <protection locked="0"/>
    </xf>
    <xf numFmtId="0" fontId="11" fillId="0" borderId="15" xfId="0" applyFont="1" applyBorder="1" applyAlignment="1">
      <alignment horizontal="left" wrapText="1"/>
    </xf>
    <xf numFmtId="0" fontId="1" fillId="0" borderId="0" xfId="0" applyFont="1" applyBorder="1" applyAlignment="1"/>
    <xf numFmtId="0" fontId="7" fillId="0" borderId="2" xfId="0" applyFont="1" applyBorder="1" applyAlignment="1">
      <alignment horizontal="left" vertical="top" wrapText="1"/>
    </xf>
    <xf numFmtId="49" fontId="7" fillId="0" borderId="13" xfId="0" applyNumberFormat="1" applyFont="1" applyBorder="1" applyAlignment="1">
      <alignment horizontal="center" wrapText="1"/>
    </xf>
    <xf numFmtId="0" fontId="7" fillId="0" borderId="0" xfId="0" applyFont="1" applyAlignment="1">
      <alignment vertical="top"/>
    </xf>
    <xf numFmtId="0" fontId="12" fillId="3" borderId="1" xfId="0" applyFont="1" applyFill="1" applyBorder="1" applyAlignment="1"/>
    <xf numFmtId="0" fontId="13" fillId="3" borderId="2" xfId="0" applyFont="1" applyFill="1" applyBorder="1" applyAlignment="1">
      <alignment vertical="center"/>
    </xf>
    <xf numFmtId="0" fontId="13" fillId="3" borderId="2" xfId="0" applyFont="1" applyFill="1" applyBorder="1" applyAlignment="1">
      <alignment horizontal="left" vertical="center" wrapText="1"/>
    </xf>
    <xf numFmtId="0" fontId="7" fillId="0" borderId="15" xfId="0" applyFont="1" applyBorder="1" applyAlignment="1">
      <alignment horizontal="left" wrapText="1"/>
    </xf>
    <xf numFmtId="0" fontId="7" fillId="0" borderId="2" xfId="0" applyFont="1" applyBorder="1" applyAlignment="1">
      <alignment horizontal="left" vertical="center" wrapText="1"/>
    </xf>
    <xf numFmtId="4" fontId="7" fillId="0" borderId="3" xfId="0" applyNumberFormat="1" applyFont="1" applyBorder="1" applyAlignment="1">
      <alignment horizontal="center" wrapText="1"/>
    </xf>
    <xf numFmtId="0" fontId="7" fillId="0" borderId="2" xfId="0" applyFont="1" applyBorder="1" applyAlignment="1">
      <alignment horizontal="left" wrapText="1"/>
    </xf>
    <xf numFmtId="49" fontId="7" fillId="0" borderId="1" xfId="0" applyNumberFormat="1" applyFont="1" applyBorder="1" applyAlignment="1">
      <alignment horizontal="center" wrapText="1"/>
    </xf>
    <xf numFmtId="4" fontId="7" fillId="0" borderId="1" xfId="0" applyNumberFormat="1" applyFont="1" applyBorder="1" applyAlignment="1">
      <alignment horizontal="center" wrapText="1"/>
    </xf>
    <xf numFmtId="0" fontId="7" fillId="0" borderId="1" xfId="0" applyFont="1" applyBorder="1" applyAlignment="1">
      <alignment horizontal="center" wrapText="1"/>
    </xf>
    <xf numFmtId="164" fontId="9" fillId="0" borderId="5" xfId="0" applyNumberFormat="1" applyFont="1" applyBorder="1" applyAlignment="1">
      <alignment horizontal="center" vertical="center" wrapText="1"/>
    </xf>
    <xf numFmtId="2" fontId="9" fillId="0" borderId="5" xfId="0" applyNumberFormat="1" applyFont="1" applyBorder="1" applyAlignment="1">
      <alignment horizontal="center" vertical="center" wrapText="1"/>
    </xf>
    <xf numFmtId="2" fontId="9" fillId="0" borderId="8" xfId="0" applyNumberFormat="1" applyFont="1" applyBorder="1" applyAlignment="1">
      <alignment horizontal="center" vertical="center" wrapText="1"/>
    </xf>
    <xf numFmtId="4" fontId="9" fillId="0" borderId="16" xfId="0" applyNumberFormat="1" applyFont="1" applyBorder="1" applyAlignment="1">
      <alignment horizontal="center" wrapText="1"/>
    </xf>
    <xf numFmtId="49" fontId="10" fillId="0" borderId="0" xfId="1" applyNumberFormat="1" applyFont="1" applyFill="1" applyBorder="1" applyAlignment="1">
      <alignment wrapText="1"/>
    </xf>
    <xf numFmtId="49" fontId="10" fillId="0" borderId="0" xfId="1" applyNumberFormat="1" applyFont="1" applyFill="1" applyBorder="1" applyAlignment="1">
      <alignment horizontal="right" wrapText="1"/>
    </xf>
    <xf numFmtId="4" fontId="7" fillId="0" borderId="3" xfId="0" applyNumberFormat="1" applyFont="1" applyBorder="1" applyAlignment="1">
      <alignment horizontal="center" wrapText="1"/>
    </xf>
    <xf numFmtId="0" fontId="7" fillId="0" borderId="2" xfId="0" applyFont="1" applyBorder="1" applyAlignment="1">
      <alignment horizontal="left" wrapText="1"/>
    </xf>
    <xf numFmtId="49" fontId="7" fillId="0" borderId="1" xfId="0" applyNumberFormat="1" applyFont="1" applyBorder="1" applyAlignment="1">
      <alignment horizontal="center" wrapText="1"/>
    </xf>
    <xf numFmtId="4" fontId="7" fillId="0" borderId="1" xfId="0" applyNumberFormat="1" applyFont="1" applyBorder="1" applyAlignment="1">
      <alignment horizontal="center" wrapText="1"/>
    </xf>
    <xf numFmtId="49" fontId="10" fillId="0" borderId="11" xfId="1" applyNumberFormat="1" applyFont="1" applyFill="1" applyBorder="1" applyAlignment="1">
      <alignment horizontal="right" wrapText="1"/>
    </xf>
    <xf numFmtId="0" fontId="7" fillId="0" borderId="1" xfId="0" applyFont="1" applyBorder="1" applyAlignment="1">
      <alignment horizontal="center" wrapText="1"/>
    </xf>
    <xf numFmtId="0" fontId="8" fillId="0" borderId="0" xfId="0" applyFont="1" applyAlignment="1">
      <alignment horizontal="center" wrapText="1"/>
    </xf>
    <xf numFmtId="2" fontId="6" fillId="0" borderId="12" xfId="0" applyNumberFormat="1" applyFont="1" applyBorder="1" applyAlignment="1">
      <alignment horizontal="right" wrapText="1"/>
    </xf>
    <xf numFmtId="2" fontId="7" fillId="0" borderId="0" xfId="0" applyNumberFormat="1" applyFont="1" applyAlignment="1">
      <alignment horizontal="right" wrapText="1"/>
    </xf>
    <xf numFmtId="0" fontId="7" fillId="0" borderId="0" xfId="0" applyFont="1" applyAlignment="1">
      <alignment horizontal="left" vertical="top" wrapText="1"/>
    </xf>
    <xf numFmtId="0" fontId="7" fillId="0" borderId="0" xfId="0" applyFont="1" applyAlignment="1">
      <alignment horizontal="right" vertical="top" wrapText="1"/>
    </xf>
    <xf numFmtId="0" fontId="7" fillId="0" borderId="0" xfId="0" applyFont="1" applyAlignment="1">
      <alignment horizontal="right" wrapText="1"/>
    </xf>
  </cellXfs>
  <cellStyles count="2">
    <cellStyle name="Обычный" xfId="0" builtinId="0"/>
    <cellStyle name="Обычный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8"/>
  <sheetViews>
    <sheetView tabSelected="1" topLeftCell="A23" zoomScaleNormal="100" workbookViewId="0">
      <selection activeCell="L29" sqref="L29"/>
    </sheetView>
  </sheetViews>
  <sheetFormatPr defaultRowHeight="15" x14ac:dyDescent="0.25"/>
  <cols>
    <col min="1" max="1" width="2.140625" style="1" customWidth="1"/>
    <col min="2" max="2" width="26.7109375" style="1" customWidth="1"/>
    <col min="3" max="3" width="3.7109375" style="1" customWidth="1"/>
    <col min="4" max="4" width="4" style="1" customWidth="1"/>
    <col min="5" max="5" width="3" style="1" customWidth="1"/>
    <col min="6" max="6" width="12.7109375" style="1" customWidth="1"/>
    <col min="7" max="7" width="4" style="1" customWidth="1"/>
    <col min="8" max="8" width="13.140625" style="2" customWidth="1"/>
    <col min="9" max="9" width="13.140625" style="3" customWidth="1"/>
    <col min="10" max="10" width="13.85546875" style="3" customWidth="1"/>
    <col min="11" max="11" width="9.140625" style="1"/>
    <col min="12" max="12" width="10.5703125" style="1" bestFit="1" customWidth="1"/>
    <col min="13" max="16384" width="9.140625" style="1"/>
  </cols>
  <sheetData>
    <row r="1" spans="2:10" hidden="1" x14ac:dyDescent="0.25">
      <c r="B1" s="10"/>
      <c r="C1" s="10"/>
      <c r="D1" s="10"/>
      <c r="E1" s="10"/>
      <c r="F1" s="10"/>
      <c r="G1" s="10"/>
      <c r="H1" s="11"/>
      <c r="I1" s="12"/>
      <c r="J1" s="12"/>
    </row>
    <row r="2" spans="2:10" hidden="1" x14ac:dyDescent="0.25">
      <c r="B2" s="10"/>
      <c r="C2" s="10"/>
      <c r="D2" s="10"/>
      <c r="E2" s="10"/>
      <c r="F2" s="10"/>
      <c r="G2" s="10"/>
      <c r="H2" s="11"/>
      <c r="I2" s="12"/>
      <c r="J2" s="12"/>
    </row>
    <row r="3" spans="2:10" ht="21" customHeight="1" x14ac:dyDescent="0.25">
      <c r="B3" s="10"/>
      <c r="C3" s="10"/>
      <c r="D3" s="10"/>
      <c r="E3" s="10"/>
      <c r="F3" s="10"/>
      <c r="G3" s="10"/>
      <c r="H3" s="11"/>
      <c r="I3" s="71" t="s">
        <v>221</v>
      </c>
      <c r="J3" s="71"/>
    </row>
    <row r="4" spans="2:10" ht="42" customHeight="1" x14ac:dyDescent="0.25">
      <c r="B4" s="10"/>
      <c r="C4" s="10"/>
      <c r="D4" s="10"/>
      <c r="E4" s="10"/>
      <c r="F4" s="10"/>
      <c r="G4" s="10"/>
      <c r="H4" s="73" t="s">
        <v>153</v>
      </c>
      <c r="I4" s="73"/>
      <c r="J4" s="73"/>
    </row>
    <row r="5" spans="2:10" ht="15" hidden="1" customHeight="1" x14ac:dyDescent="0.25">
      <c r="B5" s="10"/>
      <c r="C5" s="10"/>
      <c r="D5" s="10"/>
      <c r="E5" s="10"/>
      <c r="F5" s="10"/>
      <c r="G5" s="10"/>
      <c r="H5" s="46"/>
      <c r="I5" s="46"/>
      <c r="J5" s="46"/>
    </row>
    <row r="6" spans="2:10" ht="15.75" customHeight="1" x14ac:dyDescent="0.25">
      <c r="B6" s="10"/>
      <c r="C6" s="10"/>
      <c r="D6" s="10"/>
      <c r="E6" s="10"/>
      <c r="F6" s="10"/>
      <c r="G6" s="10"/>
      <c r="H6" s="46"/>
      <c r="I6" s="72" t="s">
        <v>220</v>
      </c>
      <c r="J6" s="72"/>
    </row>
    <row r="7" spans="2:10" ht="4.5" customHeight="1" x14ac:dyDescent="0.25">
      <c r="B7" s="10"/>
      <c r="C7" s="10"/>
      <c r="D7" s="10"/>
      <c r="E7" s="10"/>
      <c r="F7" s="10"/>
      <c r="G7" s="10"/>
      <c r="H7" s="46"/>
      <c r="I7" s="46"/>
      <c r="J7" s="46"/>
    </row>
    <row r="8" spans="2:10" ht="2.25" customHeight="1" x14ac:dyDescent="0.25">
      <c r="B8" s="10"/>
      <c r="C8" s="10"/>
      <c r="D8" s="10"/>
      <c r="E8" s="13"/>
      <c r="F8" s="13"/>
      <c r="G8" s="13"/>
      <c r="H8" s="74"/>
      <c r="I8" s="74"/>
      <c r="J8" s="74"/>
    </row>
    <row r="9" spans="2:10" ht="36" customHeight="1" x14ac:dyDescent="0.25">
      <c r="B9" s="69" t="s">
        <v>218</v>
      </c>
      <c r="C9" s="69"/>
      <c r="D9" s="69"/>
      <c r="E9" s="69"/>
      <c r="F9" s="69"/>
      <c r="G9" s="69"/>
      <c r="H9" s="69"/>
      <c r="I9" s="69"/>
      <c r="J9" s="69"/>
    </row>
    <row r="10" spans="2:10" ht="31.5" customHeight="1" thickBot="1" x14ac:dyDescent="0.3">
      <c r="B10" s="10"/>
      <c r="C10" s="10"/>
      <c r="D10" s="10"/>
      <c r="E10" s="10"/>
      <c r="F10" s="10"/>
      <c r="G10" s="10"/>
      <c r="H10" s="11"/>
      <c r="I10" s="70" t="s">
        <v>214</v>
      </c>
      <c r="J10" s="70"/>
    </row>
    <row r="11" spans="2:10" ht="66" customHeight="1" x14ac:dyDescent="0.25">
      <c r="B11" s="14" t="s">
        <v>0</v>
      </c>
      <c r="C11" s="15" t="s">
        <v>1</v>
      </c>
      <c r="D11" s="16" t="s">
        <v>2</v>
      </c>
      <c r="E11" s="16" t="s">
        <v>3</v>
      </c>
      <c r="F11" s="16" t="s">
        <v>4</v>
      </c>
      <c r="G11" s="15" t="s">
        <v>5</v>
      </c>
      <c r="H11" s="57" t="s">
        <v>216</v>
      </c>
      <c r="I11" s="58" t="s">
        <v>219</v>
      </c>
      <c r="J11" s="59" t="s">
        <v>215</v>
      </c>
    </row>
    <row r="12" spans="2:10" s="4" customFormat="1" ht="63.75" x14ac:dyDescent="0.2">
      <c r="B12" s="38" t="s">
        <v>6</v>
      </c>
      <c r="C12" s="54">
        <v>850</v>
      </c>
      <c r="D12" s="54"/>
      <c r="E12" s="54"/>
      <c r="F12" s="54"/>
      <c r="G12" s="56"/>
      <c r="H12" s="55">
        <f>H13+H27+H20</f>
        <v>3559399.94</v>
      </c>
      <c r="I12" s="55">
        <f>I13+I20+I27</f>
        <v>3392657.02</v>
      </c>
      <c r="J12" s="52">
        <f>I12/H12*100</f>
        <v>95.31542049753476</v>
      </c>
    </row>
    <row r="13" spans="2:10" ht="19.5" customHeight="1" x14ac:dyDescent="0.25">
      <c r="B13" s="64" t="s">
        <v>7</v>
      </c>
      <c r="C13" s="65">
        <v>850</v>
      </c>
      <c r="D13" s="65" t="s">
        <v>8</v>
      </c>
      <c r="E13" s="65"/>
      <c r="F13" s="65"/>
      <c r="G13" s="68"/>
      <c r="H13" s="66">
        <f>H15</f>
        <v>62541</v>
      </c>
      <c r="I13" s="66">
        <f>I15</f>
        <v>62541</v>
      </c>
      <c r="J13" s="63">
        <f>I13/H13*100</f>
        <v>100</v>
      </c>
    </row>
    <row r="14" spans="2:10" ht="3.75" customHeight="1" x14ac:dyDescent="0.25">
      <c r="B14" s="64"/>
      <c r="C14" s="65"/>
      <c r="D14" s="65"/>
      <c r="E14" s="65"/>
      <c r="F14" s="65"/>
      <c r="G14" s="68"/>
      <c r="H14" s="66"/>
      <c r="I14" s="66"/>
      <c r="J14" s="63"/>
    </row>
    <row r="15" spans="2:10" ht="63.75" customHeight="1" x14ac:dyDescent="0.25">
      <c r="B15" s="53" t="s">
        <v>140</v>
      </c>
      <c r="C15" s="54" t="s">
        <v>12</v>
      </c>
      <c r="D15" s="54" t="s">
        <v>8</v>
      </c>
      <c r="E15" s="54" t="s">
        <v>138</v>
      </c>
      <c r="F15" s="54"/>
      <c r="G15" s="56"/>
      <c r="H15" s="55">
        <f>H16</f>
        <v>62541</v>
      </c>
      <c r="I15" s="55">
        <f t="shared" ref="I15" si="0">I16</f>
        <v>62541</v>
      </c>
      <c r="J15" s="52">
        <f>I15/H15*100</f>
        <v>100</v>
      </c>
    </row>
    <row r="16" spans="2:10" ht="15.75" customHeight="1" x14ac:dyDescent="0.25">
      <c r="B16" s="53" t="s">
        <v>15</v>
      </c>
      <c r="C16" s="54" t="s">
        <v>12</v>
      </c>
      <c r="D16" s="54" t="s">
        <v>8</v>
      </c>
      <c r="E16" s="54" t="s">
        <v>138</v>
      </c>
      <c r="F16" s="54" t="s">
        <v>45</v>
      </c>
      <c r="G16" s="56"/>
      <c r="H16" s="55">
        <f>H17</f>
        <v>62541</v>
      </c>
      <c r="I16" s="55">
        <f t="shared" ref="I16" si="1">I17</f>
        <v>62541</v>
      </c>
      <c r="J16" s="52">
        <f t="shared" ref="J16:J77" si="2">I16/H16*100</f>
        <v>100</v>
      </c>
    </row>
    <row r="17" spans="2:10" ht="40.5" customHeight="1" x14ac:dyDescent="0.25">
      <c r="B17" s="53" t="s">
        <v>94</v>
      </c>
      <c r="C17" s="54" t="s">
        <v>12</v>
      </c>
      <c r="D17" s="54" t="s">
        <v>8</v>
      </c>
      <c r="E17" s="54" t="s">
        <v>138</v>
      </c>
      <c r="F17" s="54" t="s">
        <v>46</v>
      </c>
      <c r="G17" s="56"/>
      <c r="H17" s="55">
        <f>H18</f>
        <v>62541</v>
      </c>
      <c r="I17" s="55">
        <f t="shared" ref="I17" si="3">I18</f>
        <v>62541</v>
      </c>
      <c r="J17" s="52">
        <f t="shared" si="2"/>
        <v>100</v>
      </c>
    </row>
    <row r="18" spans="2:10" ht="51" customHeight="1" x14ac:dyDescent="0.25">
      <c r="B18" s="53" t="s">
        <v>139</v>
      </c>
      <c r="C18" s="54" t="s">
        <v>12</v>
      </c>
      <c r="D18" s="54" t="s">
        <v>8</v>
      </c>
      <c r="E18" s="54" t="s">
        <v>138</v>
      </c>
      <c r="F18" s="54" t="s">
        <v>141</v>
      </c>
      <c r="G18" s="56"/>
      <c r="H18" s="55">
        <f>H19</f>
        <v>62541</v>
      </c>
      <c r="I18" s="55">
        <f t="shared" ref="I18" si="4">I19</f>
        <v>62541</v>
      </c>
      <c r="J18" s="52">
        <f t="shared" si="2"/>
        <v>100</v>
      </c>
    </row>
    <row r="19" spans="2:10" ht="24.75" customHeight="1" x14ac:dyDescent="0.25">
      <c r="B19" s="53" t="s">
        <v>19</v>
      </c>
      <c r="C19" s="54" t="s">
        <v>12</v>
      </c>
      <c r="D19" s="54" t="s">
        <v>8</v>
      </c>
      <c r="E19" s="54" t="s">
        <v>138</v>
      </c>
      <c r="F19" s="54" t="s">
        <v>141</v>
      </c>
      <c r="G19" s="56">
        <v>540</v>
      </c>
      <c r="H19" s="55">
        <v>62541</v>
      </c>
      <c r="I19" s="55">
        <v>62541</v>
      </c>
      <c r="J19" s="52">
        <f t="shared" si="2"/>
        <v>100</v>
      </c>
    </row>
    <row r="20" spans="2:10" ht="28.5" customHeight="1" x14ac:dyDescent="0.25">
      <c r="B20" s="53" t="s">
        <v>29</v>
      </c>
      <c r="C20" s="54" t="s">
        <v>12</v>
      </c>
      <c r="D20" s="54" t="s">
        <v>30</v>
      </c>
      <c r="E20" s="54"/>
      <c r="F20" s="54"/>
      <c r="G20" s="56"/>
      <c r="H20" s="55">
        <f t="shared" ref="H20:I25" si="5">H21</f>
        <v>745804.52999999991</v>
      </c>
      <c r="I20" s="55">
        <f t="shared" ref="I20" si="6">I21</f>
        <v>740960.96</v>
      </c>
      <c r="J20" s="52">
        <f t="shared" si="2"/>
        <v>99.350557712488012</v>
      </c>
    </row>
    <row r="21" spans="2:10" ht="21" customHeight="1" x14ac:dyDescent="0.25">
      <c r="B21" s="53" t="s">
        <v>42</v>
      </c>
      <c r="C21" s="54" t="s">
        <v>12</v>
      </c>
      <c r="D21" s="54" t="s">
        <v>30</v>
      </c>
      <c r="E21" s="54" t="s">
        <v>10</v>
      </c>
      <c r="F21" s="54"/>
      <c r="G21" s="56"/>
      <c r="H21" s="55">
        <f t="shared" si="5"/>
        <v>745804.52999999991</v>
      </c>
      <c r="I21" s="55">
        <f t="shared" si="5"/>
        <v>740960.96</v>
      </c>
      <c r="J21" s="52">
        <f t="shared" si="2"/>
        <v>99.350557712488012</v>
      </c>
    </row>
    <row r="22" spans="2:10" ht="74.25" customHeight="1" x14ac:dyDescent="0.25">
      <c r="B22" s="53" t="s">
        <v>183</v>
      </c>
      <c r="C22" s="54" t="s">
        <v>12</v>
      </c>
      <c r="D22" s="54" t="s">
        <v>30</v>
      </c>
      <c r="E22" s="54" t="s">
        <v>10</v>
      </c>
      <c r="F22" s="54" t="s">
        <v>172</v>
      </c>
      <c r="G22" s="56"/>
      <c r="H22" s="55">
        <f t="shared" si="5"/>
        <v>745804.52999999991</v>
      </c>
      <c r="I22" s="55">
        <f t="shared" ref="I22" si="7">I23</f>
        <v>740960.96</v>
      </c>
      <c r="J22" s="52">
        <f t="shared" si="2"/>
        <v>99.350557712488012</v>
      </c>
    </row>
    <row r="23" spans="2:10" ht="27" customHeight="1" x14ac:dyDescent="0.25">
      <c r="B23" s="53" t="s">
        <v>107</v>
      </c>
      <c r="C23" s="54" t="s">
        <v>12</v>
      </c>
      <c r="D23" s="54" t="s">
        <v>30</v>
      </c>
      <c r="E23" s="54" t="s">
        <v>10</v>
      </c>
      <c r="F23" s="54" t="s">
        <v>173</v>
      </c>
      <c r="G23" s="56"/>
      <c r="H23" s="55">
        <f t="shared" si="5"/>
        <v>745804.52999999991</v>
      </c>
      <c r="I23" s="55">
        <f t="shared" ref="I23" si="8">I24</f>
        <v>740960.96</v>
      </c>
      <c r="J23" s="52">
        <f t="shared" si="2"/>
        <v>99.350557712488012</v>
      </c>
    </row>
    <row r="24" spans="2:10" ht="54" customHeight="1" x14ac:dyDescent="0.25">
      <c r="B24" s="53" t="s">
        <v>176</v>
      </c>
      <c r="C24" s="54" t="s">
        <v>12</v>
      </c>
      <c r="D24" s="54" t="s">
        <v>30</v>
      </c>
      <c r="E24" s="54" t="s">
        <v>10</v>
      </c>
      <c r="F24" s="54" t="s">
        <v>174</v>
      </c>
      <c r="G24" s="56"/>
      <c r="H24" s="55">
        <f t="shared" si="5"/>
        <v>745804.52999999991</v>
      </c>
      <c r="I24" s="55">
        <f t="shared" ref="I24" si="9">I25</f>
        <v>740960.96</v>
      </c>
      <c r="J24" s="52">
        <f t="shared" si="2"/>
        <v>99.350557712488012</v>
      </c>
    </row>
    <row r="25" spans="2:10" ht="40.5" customHeight="1" x14ac:dyDescent="0.25">
      <c r="B25" s="53" t="s">
        <v>177</v>
      </c>
      <c r="C25" s="54" t="s">
        <v>12</v>
      </c>
      <c r="D25" s="54" t="s">
        <v>30</v>
      </c>
      <c r="E25" s="54" t="s">
        <v>10</v>
      </c>
      <c r="F25" s="54" t="s">
        <v>175</v>
      </c>
      <c r="G25" s="56"/>
      <c r="H25" s="55">
        <f t="shared" si="5"/>
        <v>745804.52999999991</v>
      </c>
      <c r="I25" s="55">
        <f t="shared" si="5"/>
        <v>740960.96</v>
      </c>
      <c r="J25" s="52">
        <f t="shared" si="2"/>
        <v>99.350557712488012</v>
      </c>
    </row>
    <row r="26" spans="2:10" ht="28.5" customHeight="1" x14ac:dyDescent="0.25">
      <c r="B26" s="53" t="s">
        <v>19</v>
      </c>
      <c r="C26" s="54" t="s">
        <v>12</v>
      </c>
      <c r="D26" s="54" t="s">
        <v>30</v>
      </c>
      <c r="E26" s="54" t="s">
        <v>10</v>
      </c>
      <c r="F26" s="54" t="s">
        <v>175</v>
      </c>
      <c r="G26" s="56">
        <v>540</v>
      </c>
      <c r="H26" s="55">
        <f>762557.69-16753.16</f>
        <v>745804.52999999991</v>
      </c>
      <c r="I26" s="55">
        <v>740960.96</v>
      </c>
      <c r="J26" s="52">
        <f t="shared" si="2"/>
        <v>99.350557712488012</v>
      </c>
    </row>
    <row r="27" spans="2:10" ht="18" customHeight="1" x14ac:dyDescent="0.25">
      <c r="B27" s="53" t="s">
        <v>81</v>
      </c>
      <c r="C27" s="54">
        <v>850</v>
      </c>
      <c r="D27" s="54" t="s">
        <v>17</v>
      </c>
      <c r="E27" s="54"/>
      <c r="F27" s="54"/>
      <c r="G27" s="56"/>
      <c r="H27" s="55">
        <f t="shared" ref="H27:I27" si="10">H28</f>
        <v>2751054.41</v>
      </c>
      <c r="I27" s="55">
        <f t="shared" si="10"/>
        <v>2589155.06</v>
      </c>
      <c r="J27" s="52">
        <f t="shared" si="2"/>
        <v>94.115007343675188</v>
      </c>
    </row>
    <row r="28" spans="2:10" ht="20.25" customHeight="1" x14ac:dyDescent="0.25">
      <c r="B28" s="53" t="s">
        <v>36</v>
      </c>
      <c r="C28" s="54" t="s">
        <v>12</v>
      </c>
      <c r="D28" s="54" t="s">
        <v>17</v>
      </c>
      <c r="E28" s="54" t="s">
        <v>8</v>
      </c>
      <c r="F28" s="54"/>
      <c r="G28" s="56"/>
      <c r="H28" s="55">
        <f>H29+H34</f>
        <v>2751054.41</v>
      </c>
      <c r="I28" s="55">
        <f t="shared" ref="I28" si="11">I29+I34</f>
        <v>2589155.06</v>
      </c>
      <c r="J28" s="52">
        <f t="shared" si="2"/>
        <v>94.115007343675188</v>
      </c>
    </row>
    <row r="29" spans="2:10" ht="66" customHeight="1" x14ac:dyDescent="0.25">
      <c r="B29" s="42" t="s">
        <v>135</v>
      </c>
      <c r="C29" s="54" t="s">
        <v>12</v>
      </c>
      <c r="D29" s="54" t="s">
        <v>17</v>
      </c>
      <c r="E29" s="54" t="s">
        <v>8</v>
      </c>
      <c r="F29" s="54" t="s">
        <v>65</v>
      </c>
      <c r="G29" s="56"/>
      <c r="H29" s="55">
        <f>H30</f>
        <v>41054.410000000003</v>
      </c>
      <c r="I29" s="55">
        <f t="shared" ref="I29" si="12">I30</f>
        <v>41054.410000000003</v>
      </c>
      <c r="J29" s="52">
        <f t="shared" si="2"/>
        <v>100</v>
      </c>
    </row>
    <row r="30" spans="2:10" ht="20.25" customHeight="1" x14ac:dyDescent="0.25">
      <c r="B30" s="34" t="s">
        <v>157</v>
      </c>
      <c r="C30" s="54" t="s">
        <v>12</v>
      </c>
      <c r="D30" s="54" t="s">
        <v>17</v>
      </c>
      <c r="E30" s="54" t="s">
        <v>8</v>
      </c>
      <c r="F30" s="54" t="s">
        <v>150</v>
      </c>
      <c r="G30" s="56"/>
      <c r="H30" s="55">
        <f>H31</f>
        <v>41054.410000000003</v>
      </c>
      <c r="I30" s="55">
        <f t="shared" ref="I30" si="13">I31</f>
        <v>41054.410000000003</v>
      </c>
      <c r="J30" s="52">
        <f t="shared" si="2"/>
        <v>100</v>
      </c>
    </row>
    <row r="31" spans="2:10" ht="37.5" customHeight="1" x14ac:dyDescent="0.25">
      <c r="B31" s="53" t="s">
        <v>158</v>
      </c>
      <c r="C31" s="54" t="s">
        <v>12</v>
      </c>
      <c r="D31" s="54" t="s">
        <v>17</v>
      </c>
      <c r="E31" s="54" t="s">
        <v>8</v>
      </c>
      <c r="F31" s="54" t="s">
        <v>155</v>
      </c>
      <c r="G31" s="56"/>
      <c r="H31" s="55">
        <f>H32</f>
        <v>41054.410000000003</v>
      </c>
      <c r="I31" s="55">
        <f t="shared" ref="I31" si="14">I32</f>
        <v>41054.410000000003</v>
      </c>
      <c r="J31" s="52">
        <f t="shared" si="2"/>
        <v>100</v>
      </c>
    </row>
    <row r="32" spans="2:10" ht="78" customHeight="1" x14ac:dyDescent="0.25">
      <c r="B32" s="53" t="s">
        <v>159</v>
      </c>
      <c r="C32" s="54" t="s">
        <v>12</v>
      </c>
      <c r="D32" s="54" t="s">
        <v>17</v>
      </c>
      <c r="E32" s="54" t="s">
        <v>8</v>
      </c>
      <c r="F32" s="54" t="s">
        <v>156</v>
      </c>
      <c r="G32" s="56"/>
      <c r="H32" s="55">
        <f>H33</f>
        <v>41054.410000000003</v>
      </c>
      <c r="I32" s="55">
        <f t="shared" ref="I32" si="15">I33</f>
        <v>41054.410000000003</v>
      </c>
      <c r="J32" s="52">
        <f t="shared" si="2"/>
        <v>100</v>
      </c>
    </row>
    <row r="33" spans="2:14" ht="31.5" customHeight="1" x14ac:dyDescent="0.25">
      <c r="B33" s="53" t="s">
        <v>19</v>
      </c>
      <c r="C33" s="54" t="s">
        <v>12</v>
      </c>
      <c r="D33" s="54" t="s">
        <v>17</v>
      </c>
      <c r="E33" s="54" t="s">
        <v>8</v>
      </c>
      <c r="F33" s="54" t="s">
        <v>156</v>
      </c>
      <c r="G33" s="56">
        <v>540</v>
      </c>
      <c r="H33" s="55">
        <v>41054.410000000003</v>
      </c>
      <c r="I33" s="55">
        <v>41054.410000000003</v>
      </c>
      <c r="J33" s="52">
        <f t="shared" si="2"/>
        <v>100</v>
      </c>
    </row>
    <row r="34" spans="2:14" x14ac:dyDescent="0.25">
      <c r="B34" s="53" t="s">
        <v>18</v>
      </c>
      <c r="C34" s="54">
        <v>850</v>
      </c>
      <c r="D34" s="54" t="s">
        <v>17</v>
      </c>
      <c r="E34" s="54" t="s">
        <v>8</v>
      </c>
      <c r="F34" s="54" t="s">
        <v>45</v>
      </c>
      <c r="G34" s="56"/>
      <c r="H34" s="55">
        <f t="shared" ref="H34:I35" si="16">SUM(H35)</f>
        <v>2710000</v>
      </c>
      <c r="I34" s="55">
        <f t="shared" si="16"/>
        <v>2548100.65</v>
      </c>
      <c r="J34" s="52">
        <f t="shared" si="2"/>
        <v>94.025854243542426</v>
      </c>
    </row>
    <row r="35" spans="2:14" ht="41.25" customHeight="1" x14ac:dyDescent="0.25">
      <c r="B35" s="53" t="s">
        <v>94</v>
      </c>
      <c r="C35" s="54">
        <v>850</v>
      </c>
      <c r="D35" s="54" t="s">
        <v>17</v>
      </c>
      <c r="E35" s="54" t="s">
        <v>8</v>
      </c>
      <c r="F35" s="54" t="s">
        <v>46</v>
      </c>
      <c r="G35" s="56"/>
      <c r="H35" s="55">
        <f t="shared" si="16"/>
        <v>2710000</v>
      </c>
      <c r="I35" s="55">
        <f t="shared" si="16"/>
        <v>2548100.65</v>
      </c>
      <c r="J35" s="52">
        <f t="shared" si="2"/>
        <v>94.025854243542426</v>
      </c>
    </row>
    <row r="36" spans="2:14" ht="93.75" customHeight="1" x14ac:dyDescent="0.25">
      <c r="B36" s="53" t="s">
        <v>48</v>
      </c>
      <c r="C36" s="54">
        <v>850</v>
      </c>
      <c r="D36" s="54" t="s">
        <v>17</v>
      </c>
      <c r="E36" s="54" t="s">
        <v>8</v>
      </c>
      <c r="F36" s="54" t="s">
        <v>49</v>
      </c>
      <c r="G36" s="56"/>
      <c r="H36" s="55">
        <f>H37</f>
        <v>2710000</v>
      </c>
      <c r="I36" s="55">
        <f t="shared" ref="I36" si="17">I37</f>
        <v>2548100.65</v>
      </c>
      <c r="J36" s="52">
        <f t="shared" si="2"/>
        <v>94.025854243542426</v>
      </c>
    </row>
    <row r="37" spans="2:14" ht="30" customHeight="1" x14ac:dyDescent="0.25">
      <c r="B37" s="53" t="s">
        <v>19</v>
      </c>
      <c r="C37" s="54">
        <v>850</v>
      </c>
      <c r="D37" s="54" t="s">
        <v>17</v>
      </c>
      <c r="E37" s="54" t="s">
        <v>8</v>
      </c>
      <c r="F37" s="54" t="s">
        <v>49</v>
      </c>
      <c r="G37" s="56">
        <v>540</v>
      </c>
      <c r="H37" s="55">
        <f>2083000+627000</f>
        <v>2710000</v>
      </c>
      <c r="I37" s="55">
        <v>2548100.65</v>
      </c>
      <c r="J37" s="52">
        <f t="shared" si="2"/>
        <v>94.025854243542426</v>
      </c>
    </row>
    <row r="38" spans="2:14" s="4" customFormat="1" ht="39.75" customHeight="1" x14ac:dyDescent="0.2">
      <c r="B38" s="38" t="s">
        <v>22</v>
      </c>
      <c r="C38" s="54" t="s">
        <v>23</v>
      </c>
      <c r="D38" s="54"/>
      <c r="E38" s="54"/>
      <c r="F38" s="54"/>
      <c r="G38" s="56"/>
      <c r="H38" s="55">
        <f>H39+H62+H81+H105+H166+H160</f>
        <v>328066216.46000004</v>
      </c>
      <c r="I38" s="55">
        <f>I39+I62+I81+I105+I166+I160</f>
        <v>309473471.93000001</v>
      </c>
      <c r="J38" s="52">
        <f t="shared" si="2"/>
        <v>94.332624452884801</v>
      </c>
    </row>
    <row r="39" spans="2:14" s="4" customFormat="1" ht="23.25" customHeight="1" x14ac:dyDescent="0.2">
      <c r="B39" s="51" t="s">
        <v>7</v>
      </c>
      <c r="C39" s="54" t="s">
        <v>23</v>
      </c>
      <c r="D39" s="54" t="s">
        <v>8</v>
      </c>
      <c r="E39" s="54"/>
      <c r="F39" s="54"/>
      <c r="G39" s="56"/>
      <c r="H39" s="55">
        <f>H45+H40</f>
        <v>4151930.2199999997</v>
      </c>
      <c r="I39" s="55">
        <f>I45+I40</f>
        <v>3954256.8000000003</v>
      </c>
      <c r="J39" s="52">
        <f t="shared" si="2"/>
        <v>95.238999464687552</v>
      </c>
    </row>
    <row r="40" spans="2:14" s="4" customFormat="1" ht="26.25" customHeight="1" x14ac:dyDescent="0.2">
      <c r="B40" s="48" t="s">
        <v>14</v>
      </c>
      <c r="C40" s="54" t="s">
        <v>23</v>
      </c>
      <c r="D40" s="54" t="s">
        <v>8</v>
      </c>
      <c r="E40" s="47">
        <v>11</v>
      </c>
      <c r="F40" s="54"/>
      <c r="G40" s="56"/>
      <c r="H40" s="55">
        <f>H41</f>
        <v>4750</v>
      </c>
      <c r="I40" s="55">
        <f t="shared" ref="I40" si="18">I41</f>
        <v>0</v>
      </c>
      <c r="J40" s="52">
        <f>I40/H40*100</f>
        <v>0</v>
      </c>
    </row>
    <row r="41" spans="2:14" s="4" customFormat="1" ht="21" customHeight="1" x14ac:dyDescent="0.2">
      <c r="B41" s="48" t="s">
        <v>15</v>
      </c>
      <c r="C41" s="54" t="s">
        <v>23</v>
      </c>
      <c r="D41" s="54" t="s">
        <v>8</v>
      </c>
      <c r="E41" s="47">
        <v>11</v>
      </c>
      <c r="F41" s="54" t="s">
        <v>45</v>
      </c>
      <c r="G41" s="56"/>
      <c r="H41" s="55">
        <f>H42</f>
        <v>4750</v>
      </c>
      <c r="I41" s="55">
        <f t="shared" ref="I41" si="19">I42</f>
        <v>0</v>
      </c>
      <c r="J41" s="52">
        <f t="shared" si="2"/>
        <v>0</v>
      </c>
    </row>
    <row r="42" spans="2:14" s="4" customFormat="1" ht="39" customHeight="1" x14ac:dyDescent="0.2">
      <c r="B42" s="49" t="s">
        <v>178</v>
      </c>
      <c r="C42" s="54" t="s">
        <v>23</v>
      </c>
      <c r="D42" s="54" t="s">
        <v>8</v>
      </c>
      <c r="E42" s="47">
        <v>11</v>
      </c>
      <c r="F42" s="54" t="s">
        <v>46</v>
      </c>
      <c r="G42" s="56"/>
      <c r="H42" s="55">
        <f>H43</f>
        <v>4750</v>
      </c>
      <c r="I42" s="55">
        <f t="shared" ref="I42" si="20">I43</f>
        <v>0</v>
      </c>
      <c r="J42" s="52">
        <f t="shared" si="2"/>
        <v>0</v>
      </c>
    </row>
    <row r="43" spans="2:14" s="4" customFormat="1" ht="33" customHeight="1" x14ac:dyDescent="0.2">
      <c r="B43" s="49" t="s">
        <v>179</v>
      </c>
      <c r="C43" s="54" t="s">
        <v>23</v>
      </c>
      <c r="D43" s="54" t="s">
        <v>8</v>
      </c>
      <c r="E43" s="47">
        <v>11</v>
      </c>
      <c r="F43" s="54" t="s">
        <v>47</v>
      </c>
      <c r="G43" s="56"/>
      <c r="H43" s="55">
        <f>H44</f>
        <v>4750</v>
      </c>
      <c r="I43" s="55">
        <f t="shared" ref="I43" si="21">I44</f>
        <v>0</v>
      </c>
      <c r="J43" s="52">
        <f t="shared" si="2"/>
        <v>0</v>
      </c>
    </row>
    <row r="44" spans="2:14" s="4" customFormat="1" ht="21.75" customHeight="1" x14ac:dyDescent="0.2">
      <c r="B44" s="53" t="s">
        <v>69</v>
      </c>
      <c r="C44" s="54" t="s">
        <v>23</v>
      </c>
      <c r="D44" s="54" t="s">
        <v>8</v>
      </c>
      <c r="E44" s="54" t="s">
        <v>79</v>
      </c>
      <c r="F44" s="54" t="s">
        <v>47</v>
      </c>
      <c r="G44" s="56">
        <v>870</v>
      </c>
      <c r="H44" s="55">
        <v>4750</v>
      </c>
      <c r="I44" s="55">
        <v>0</v>
      </c>
      <c r="J44" s="52">
        <f t="shared" si="2"/>
        <v>0</v>
      </c>
    </row>
    <row r="45" spans="2:14" s="4" customFormat="1" ht="25.5" customHeight="1" x14ac:dyDescent="0.2">
      <c r="B45" s="53" t="s">
        <v>16</v>
      </c>
      <c r="C45" s="54" t="s">
        <v>23</v>
      </c>
      <c r="D45" s="54" t="s">
        <v>8</v>
      </c>
      <c r="E45" s="54" t="s">
        <v>32</v>
      </c>
      <c r="F45" s="54"/>
      <c r="G45" s="56"/>
      <c r="H45" s="55">
        <f>H46</f>
        <v>4147180.2199999997</v>
      </c>
      <c r="I45" s="55">
        <f>I46</f>
        <v>3954256.8000000003</v>
      </c>
      <c r="J45" s="52">
        <f t="shared" si="2"/>
        <v>95.348082075873734</v>
      </c>
    </row>
    <row r="46" spans="2:14" s="4" customFormat="1" ht="18.75" customHeight="1" x14ac:dyDescent="0.2">
      <c r="B46" s="53" t="s">
        <v>18</v>
      </c>
      <c r="C46" s="54" t="s">
        <v>23</v>
      </c>
      <c r="D46" s="54" t="s">
        <v>8</v>
      </c>
      <c r="E46" s="54" t="s">
        <v>32</v>
      </c>
      <c r="F46" s="54" t="s">
        <v>45</v>
      </c>
      <c r="G46" s="56"/>
      <c r="H46" s="55">
        <f>H47</f>
        <v>4147180.2199999997</v>
      </c>
      <c r="I46" s="55">
        <f t="shared" ref="I46" si="22">I47</f>
        <v>3954256.8000000003</v>
      </c>
      <c r="J46" s="52">
        <f t="shared" si="2"/>
        <v>95.348082075873734</v>
      </c>
    </row>
    <row r="47" spans="2:14" s="4" customFormat="1" ht="39" customHeight="1" x14ac:dyDescent="0.2">
      <c r="B47" s="53" t="s">
        <v>94</v>
      </c>
      <c r="C47" s="54" t="s">
        <v>23</v>
      </c>
      <c r="D47" s="54" t="s">
        <v>8</v>
      </c>
      <c r="E47" s="54" t="s">
        <v>32</v>
      </c>
      <c r="F47" s="54" t="s">
        <v>46</v>
      </c>
      <c r="G47" s="56"/>
      <c r="H47" s="55">
        <f>H50+H52+H60+H57+H48+H54</f>
        <v>4147180.2199999997</v>
      </c>
      <c r="I47" s="55">
        <f>I49+I51+I53+I55+I57+I60</f>
        <v>3954256.8000000003</v>
      </c>
      <c r="J47" s="52">
        <f t="shared" si="2"/>
        <v>95.348082075873734</v>
      </c>
      <c r="L47" s="8"/>
      <c r="N47" s="43"/>
    </row>
    <row r="48" spans="2:14" s="4" customFormat="1" ht="30" customHeight="1" x14ac:dyDescent="0.2">
      <c r="B48" s="53" t="s">
        <v>179</v>
      </c>
      <c r="C48" s="54" t="s">
        <v>23</v>
      </c>
      <c r="D48" s="54" t="s">
        <v>8</v>
      </c>
      <c r="E48" s="54" t="s">
        <v>32</v>
      </c>
      <c r="F48" s="54" t="s">
        <v>47</v>
      </c>
      <c r="G48" s="56"/>
      <c r="H48" s="55">
        <f>H49</f>
        <v>60000</v>
      </c>
      <c r="I48" s="55">
        <f t="shared" ref="I48" si="23">I49</f>
        <v>60000</v>
      </c>
      <c r="J48" s="52">
        <f t="shared" si="2"/>
        <v>100</v>
      </c>
      <c r="L48" s="8"/>
      <c r="N48" s="43"/>
    </row>
    <row r="49" spans="1:14" s="4" customFormat="1" ht="52.5" customHeight="1" x14ac:dyDescent="0.2">
      <c r="B49" s="53" t="s">
        <v>196</v>
      </c>
      <c r="C49" s="54" t="s">
        <v>23</v>
      </c>
      <c r="D49" s="54" t="s">
        <v>8</v>
      </c>
      <c r="E49" s="54" t="s">
        <v>32</v>
      </c>
      <c r="F49" s="54" t="s">
        <v>47</v>
      </c>
      <c r="G49" s="56">
        <v>320</v>
      </c>
      <c r="H49" s="55">
        <v>60000</v>
      </c>
      <c r="I49" s="55">
        <v>60000</v>
      </c>
      <c r="J49" s="52">
        <f t="shared" si="2"/>
        <v>100</v>
      </c>
      <c r="L49" s="8"/>
      <c r="N49" s="43"/>
    </row>
    <row r="50" spans="1:14" s="4" customFormat="1" ht="42.75" customHeight="1" x14ac:dyDescent="0.2">
      <c r="B50" s="53" t="s">
        <v>95</v>
      </c>
      <c r="C50" s="54" t="s">
        <v>23</v>
      </c>
      <c r="D50" s="54" t="s">
        <v>8</v>
      </c>
      <c r="E50" s="54">
        <v>13</v>
      </c>
      <c r="F50" s="54" t="s">
        <v>58</v>
      </c>
      <c r="G50" s="56"/>
      <c r="H50" s="55">
        <f t="shared" ref="H50:I50" si="24">SUM(H51)</f>
        <v>178809.13</v>
      </c>
      <c r="I50" s="55">
        <f t="shared" si="24"/>
        <v>140700</v>
      </c>
      <c r="J50" s="52">
        <f t="shared" si="2"/>
        <v>78.687257188712906</v>
      </c>
      <c r="N50" s="43"/>
    </row>
    <row r="51" spans="1:14" s="4" customFormat="1" ht="51" customHeight="1" x14ac:dyDescent="0.2">
      <c r="B51" s="53" t="s">
        <v>67</v>
      </c>
      <c r="C51" s="54" t="s">
        <v>23</v>
      </c>
      <c r="D51" s="54" t="s">
        <v>8</v>
      </c>
      <c r="E51" s="54">
        <v>13</v>
      </c>
      <c r="F51" s="54" t="s">
        <v>58</v>
      </c>
      <c r="G51" s="56">
        <v>240</v>
      </c>
      <c r="H51" s="55">
        <v>178809.13</v>
      </c>
      <c r="I51" s="55">
        <v>140700</v>
      </c>
      <c r="J51" s="52">
        <f t="shared" si="2"/>
        <v>78.687257188712906</v>
      </c>
    </row>
    <row r="52" spans="1:14" s="4" customFormat="1" ht="38.25" x14ac:dyDescent="0.2">
      <c r="B52" s="53" t="s">
        <v>77</v>
      </c>
      <c r="C52" s="54" t="s">
        <v>23</v>
      </c>
      <c r="D52" s="54" t="s">
        <v>8</v>
      </c>
      <c r="E52" s="54" t="s">
        <v>32</v>
      </c>
      <c r="F52" s="54" t="s">
        <v>59</v>
      </c>
      <c r="G52" s="56"/>
      <c r="H52" s="55">
        <f>H53</f>
        <v>64050.75</v>
      </c>
      <c r="I52" s="55">
        <f t="shared" ref="I52" si="25">I53</f>
        <v>64050.75</v>
      </c>
      <c r="J52" s="52">
        <f t="shared" si="2"/>
        <v>100</v>
      </c>
    </row>
    <row r="53" spans="1:14" s="4" customFormat="1" ht="25.5" x14ac:dyDescent="0.2">
      <c r="B53" s="53" t="s">
        <v>68</v>
      </c>
      <c r="C53" s="54" t="s">
        <v>23</v>
      </c>
      <c r="D53" s="54" t="s">
        <v>8</v>
      </c>
      <c r="E53" s="54" t="s">
        <v>32</v>
      </c>
      <c r="F53" s="54" t="s">
        <v>59</v>
      </c>
      <c r="G53" s="56">
        <v>850</v>
      </c>
      <c r="H53" s="55">
        <v>64050.75</v>
      </c>
      <c r="I53" s="55">
        <v>64050.75</v>
      </c>
      <c r="J53" s="52">
        <f t="shared" si="2"/>
        <v>100</v>
      </c>
    </row>
    <row r="54" spans="1:14" s="4" customFormat="1" ht="42" customHeight="1" x14ac:dyDescent="0.2">
      <c r="B54" s="53" t="s">
        <v>211</v>
      </c>
      <c r="C54" s="54" t="s">
        <v>23</v>
      </c>
      <c r="D54" s="54" t="s">
        <v>8</v>
      </c>
      <c r="E54" s="54" t="s">
        <v>32</v>
      </c>
      <c r="F54" s="54" t="s">
        <v>210</v>
      </c>
      <c r="G54" s="56"/>
      <c r="H54" s="55">
        <f>H55+H56</f>
        <v>180000</v>
      </c>
      <c r="I54" s="55">
        <f>I56</f>
        <v>0</v>
      </c>
      <c r="J54" s="52">
        <f t="shared" si="2"/>
        <v>0</v>
      </c>
    </row>
    <row r="55" spans="1:14" s="4" customFormat="1" ht="76.5" customHeight="1" x14ac:dyDescent="0.2">
      <c r="B55" s="53" t="s">
        <v>217</v>
      </c>
      <c r="C55" s="54" t="s">
        <v>23</v>
      </c>
      <c r="D55" s="54" t="s">
        <v>8</v>
      </c>
      <c r="E55" s="54" t="s">
        <v>32</v>
      </c>
      <c r="F55" s="54" t="s">
        <v>210</v>
      </c>
      <c r="G55" s="56">
        <v>810</v>
      </c>
      <c r="H55" s="55">
        <v>55000</v>
      </c>
      <c r="I55" s="55">
        <v>55000</v>
      </c>
      <c r="J55" s="52">
        <f t="shared" si="2"/>
        <v>100</v>
      </c>
    </row>
    <row r="56" spans="1:14" s="4" customFormat="1" ht="27" customHeight="1" x14ac:dyDescent="0.2">
      <c r="B56" s="53" t="s">
        <v>68</v>
      </c>
      <c r="C56" s="54" t="s">
        <v>23</v>
      </c>
      <c r="D56" s="54" t="s">
        <v>8</v>
      </c>
      <c r="E56" s="54" t="s">
        <v>32</v>
      </c>
      <c r="F56" s="54" t="s">
        <v>210</v>
      </c>
      <c r="G56" s="56">
        <v>850</v>
      </c>
      <c r="H56" s="55">
        <v>125000</v>
      </c>
      <c r="I56" s="55">
        <v>0</v>
      </c>
      <c r="J56" s="52">
        <f t="shared" si="2"/>
        <v>0</v>
      </c>
    </row>
    <row r="57" spans="1:14" s="4" customFormat="1" ht="63.75" x14ac:dyDescent="0.2">
      <c r="B57" s="53" t="s">
        <v>181</v>
      </c>
      <c r="C57" s="54" t="s">
        <v>23</v>
      </c>
      <c r="D57" s="54" t="s">
        <v>8</v>
      </c>
      <c r="E57" s="54" t="s">
        <v>32</v>
      </c>
      <c r="F57" s="54" t="s">
        <v>180</v>
      </c>
      <c r="G57" s="56"/>
      <c r="H57" s="55">
        <f>H58+H59</f>
        <v>3584320.34</v>
      </c>
      <c r="I57" s="55">
        <f t="shared" ref="I57" si="26">I58+I59</f>
        <v>3554506.0500000003</v>
      </c>
      <c r="J57" s="52">
        <f t="shared" si="2"/>
        <v>99.16820241574726</v>
      </c>
    </row>
    <row r="58" spans="1:14" s="4" customFormat="1" ht="51" x14ac:dyDescent="0.2">
      <c r="B58" s="53" t="s">
        <v>67</v>
      </c>
      <c r="C58" s="54" t="s">
        <v>23</v>
      </c>
      <c r="D58" s="54" t="s">
        <v>8</v>
      </c>
      <c r="E58" s="54" t="s">
        <v>32</v>
      </c>
      <c r="F58" s="54" t="s">
        <v>180</v>
      </c>
      <c r="G58" s="56">
        <v>240</v>
      </c>
      <c r="H58" s="55">
        <v>881340.12</v>
      </c>
      <c r="I58" s="55">
        <v>851525.83</v>
      </c>
      <c r="J58" s="52">
        <f t="shared" si="2"/>
        <v>96.617164097783274</v>
      </c>
    </row>
    <row r="59" spans="1:14" s="4" customFormat="1" ht="20.25" customHeight="1" x14ac:dyDescent="0.2">
      <c r="B59" s="53" t="s">
        <v>182</v>
      </c>
      <c r="C59" s="54" t="s">
        <v>23</v>
      </c>
      <c r="D59" s="54" t="s">
        <v>8</v>
      </c>
      <c r="E59" s="54" t="s">
        <v>32</v>
      </c>
      <c r="F59" s="54" t="s">
        <v>180</v>
      </c>
      <c r="G59" s="56">
        <v>830</v>
      </c>
      <c r="H59" s="55">
        <f>1751157.21+651823.01+300000</f>
        <v>2702980.2199999997</v>
      </c>
      <c r="I59" s="55">
        <v>2702980.22</v>
      </c>
      <c r="J59" s="52">
        <f t="shared" si="2"/>
        <v>100.00000000000003</v>
      </c>
    </row>
    <row r="60" spans="1:14" s="4" customFormat="1" ht="90" customHeight="1" x14ac:dyDescent="0.2">
      <c r="A60" s="43"/>
      <c r="B60" s="50" t="s">
        <v>151</v>
      </c>
      <c r="C60" s="54" t="s">
        <v>23</v>
      </c>
      <c r="D60" s="54" t="s">
        <v>8</v>
      </c>
      <c r="E60" s="54" t="s">
        <v>32</v>
      </c>
      <c r="F60" s="54" t="s">
        <v>152</v>
      </c>
      <c r="G60" s="56"/>
      <c r="H60" s="55">
        <f>H61</f>
        <v>80000</v>
      </c>
      <c r="I60" s="55">
        <f t="shared" ref="I60" si="27">I61</f>
        <v>80000</v>
      </c>
      <c r="J60" s="52">
        <f t="shared" si="2"/>
        <v>100</v>
      </c>
    </row>
    <row r="61" spans="1:14" s="4" customFormat="1" ht="18" customHeight="1" x14ac:dyDescent="0.2">
      <c r="B61" s="53" t="s">
        <v>92</v>
      </c>
      <c r="C61" s="54" t="s">
        <v>23</v>
      </c>
      <c r="D61" s="54" t="s">
        <v>8</v>
      </c>
      <c r="E61" s="54" t="s">
        <v>32</v>
      </c>
      <c r="F61" s="54" t="s">
        <v>152</v>
      </c>
      <c r="G61" s="56">
        <v>360</v>
      </c>
      <c r="H61" s="55">
        <f>48000+56000-24000</f>
        <v>80000</v>
      </c>
      <c r="I61" s="55">
        <v>80000</v>
      </c>
      <c r="J61" s="52">
        <f t="shared" si="2"/>
        <v>100</v>
      </c>
    </row>
    <row r="62" spans="1:14" ht="39" x14ac:dyDescent="0.25">
      <c r="B62" s="53" t="s">
        <v>24</v>
      </c>
      <c r="C62" s="54" t="s">
        <v>23</v>
      </c>
      <c r="D62" s="54" t="s">
        <v>10</v>
      </c>
      <c r="E62" s="54"/>
      <c r="F62" s="54"/>
      <c r="G62" s="56"/>
      <c r="H62" s="55">
        <f>H63+H76</f>
        <v>102040</v>
      </c>
      <c r="I62" s="55">
        <f>I63+I76</f>
        <v>46555.7</v>
      </c>
      <c r="J62" s="52">
        <f t="shared" si="2"/>
        <v>45.624950999607996</v>
      </c>
    </row>
    <row r="63" spans="1:14" ht="65.25" customHeight="1" x14ac:dyDescent="0.25">
      <c r="B63" s="53" t="s">
        <v>91</v>
      </c>
      <c r="C63" s="54" t="s">
        <v>23</v>
      </c>
      <c r="D63" s="54" t="s">
        <v>10</v>
      </c>
      <c r="E63" s="54" t="s">
        <v>90</v>
      </c>
      <c r="F63" s="54"/>
      <c r="G63" s="56"/>
      <c r="H63" s="55">
        <f>H64+H72</f>
        <v>89440</v>
      </c>
      <c r="I63" s="55">
        <f>I64+I72</f>
        <v>34105.699999999997</v>
      </c>
      <c r="J63" s="52">
        <f t="shared" si="2"/>
        <v>38.132491055456171</v>
      </c>
    </row>
    <row r="64" spans="1:14" ht="78" customHeight="1" x14ac:dyDescent="0.25">
      <c r="B64" s="53" t="s">
        <v>134</v>
      </c>
      <c r="C64" s="54" t="s">
        <v>23</v>
      </c>
      <c r="D64" s="54" t="s">
        <v>10</v>
      </c>
      <c r="E64" s="54" t="s">
        <v>90</v>
      </c>
      <c r="F64" s="54" t="s">
        <v>85</v>
      </c>
      <c r="G64" s="56"/>
      <c r="H64" s="55">
        <f>H65</f>
        <v>59440</v>
      </c>
      <c r="I64" s="55">
        <f t="shared" ref="I64" si="28">I65</f>
        <v>9440</v>
      </c>
      <c r="J64" s="52">
        <f t="shared" si="2"/>
        <v>15.881561238223419</v>
      </c>
    </row>
    <row r="65" spans="2:10" ht="32.25" customHeight="1" x14ac:dyDescent="0.25">
      <c r="B65" s="33" t="s">
        <v>97</v>
      </c>
      <c r="C65" s="54" t="s">
        <v>23</v>
      </c>
      <c r="D65" s="54" t="s">
        <v>10</v>
      </c>
      <c r="E65" s="54" t="s">
        <v>90</v>
      </c>
      <c r="F65" s="54" t="s">
        <v>96</v>
      </c>
      <c r="G65" s="56"/>
      <c r="H65" s="55">
        <f>H66+H69</f>
        <v>59440</v>
      </c>
      <c r="I65" s="55">
        <f t="shared" ref="I65" si="29">I66+I69</f>
        <v>9440</v>
      </c>
      <c r="J65" s="52">
        <f t="shared" si="2"/>
        <v>15.881561238223419</v>
      </c>
    </row>
    <row r="66" spans="2:10" ht="93" customHeight="1" x14ac:dyDescent="0.25">
      <c r="B66" s="33" t="s">
        <v>98</v>
      </c>
      <c r="C66" s="54" t="s">
        <v>23</v>
      </c>
      <c r="D66" s="54" t="s">
        <v>10</v>
      </c>
      <c r="E66" s="54" t="s">
        <v>90</v>
      </c>
      <c r="F66" s="39" t="s">
        <v>99</v>
      </c>
      <c r="G66" s="56"/>
      <c r="H66" s="55">
        <f>H67</f>
        <v>9440</v>
      </c>
      <c r="I66" s="55">
        <f t="shared" ref="I66:I67" si="30">I67</f>
        <v>9440</v>
      </c>
      <c r="J66" s="52">
        <f t="shared" si="2"/>
        <v>100</v>
      </c>
    </row>
    <row r="67" spans="2:10" ht="69.75" customHeight="1" x14ac:dyDescent="0.25">
      <c r="B67" s="53" t="s">
        <v>84</v>
      </c>
      <c r="C67" s="54" t="s">
        <v>23</v>
      </c>
      <c r="D67" s="54" t="s">
        <v>10</v>
      </c>
      <c r="E67" s="54" t="s">
        <v>90</v>
      </c>
      <c r="F67" s="39" t="s">
        <v>100</v>
      </c>
      <c r="G67" s="56"/>
      <c r="H67" s="55">
        <f>H68</f>
        <v>9440</v>
      </c>
      <c r="I67" s="55">
        <f t="shared" si="30"/>
        <v>9440</v>
      </c>
      <c r="J67" s="52">
        <f t="shared" si="2"/>
        <v>100</v>
      </c>
    </row>
    <row r="68" spans="2:10" ht="52.5" customHeight="1" x14ac:dyDescent="0.25">
      <c r="B68" s="53" t="s">
        <v>67</v>
      </c>
      <c r="C68" s="54" t="s">
        <v>23</v>
      </c>
      <c r="D68" s="54" t="s">
        <v>10</v>
      </c>
      <c r="E68" s="54" t="s">
        <v>90</v>
      </c>
      <c r="F68" s="39" t="s">
        <v>100</v>
      </c>
      <c r="G68" s="56">
        <v>240</v>
      </c>
      <c r="H68" s="55">
        <f>12600-3160</f>
        <v>9440</v>
      </c>
      <c r="I68" s="55">
        <v>9440</v>
      </c>
      <c r="J68" s="52">
        <f t="shared" si="2"/>
        <v>100</v>
      </c>
    </row>
    <row r="69" spans="2:10" ht="90" customHeight="1" x14ac:dyDescent="0.25">
      <c r="B69" s="33" t="s">
        <v>103</v>
      </c>
      <c r="C69" s="54" t="s">
        <v>23</v>
      </c>
      <c r="D69" s="54" t="s">
        <v>10</v>
      </c>
      <c r="E69" s="54" t="s">
        <v>90</v>
      </c>
      <c r="F69" s="39" t="s">
        <v>101</v>
      </c>
      <c r="G69" s="56"/>
      <c r="H69" s="55">
        <f>H70</f>
        <v>50000</v>
      </c>
      <c r="I69" s="55">
        <f t="shared" ref="I69" si="31">I70</f>
        <v>0</v>
      </c>
      <c r="J69" s="52">
        <f t="shared" si="2"/>
        <v>0</v>
      </c>
    </row>
    <row r="70" spans="2:10" ht="72" customHeight="1" x14ac:dyDescent="0.25">
      <c r="B70" s="53" t="s">
        <v>84</v>
      </c>
      <c r="C70" s="54" t="s">
        <v>23</v>
      </c>
      <c r="D70" s="54" t="s">
        <v>10</v>
      </c>
      <c r="E70" s="54" t="s">
        <v>90</v>
      </c>
      <c r="F70" s="39" t="s">
        <v>102</v>
      </c>
      <c r="G70" s="56"/>
      <c r="H70" s="55">
        <f>H71</f>
        <v>50000</v>
      </c>
      <c r="I70" s="55">
        <f t="shared" ref="I70" si="32">I71</f>
        <v>0</v>
      </c>
      <c r="J70" s="52">
        <f t="shared" si="2"/>
        <v>0</v>
      </c>
    </row>
    <row r="71" spans="2:10" ht="52.5" customHeight="1" x14ac:dyDescent="0.25">
      <c r="B71" s="53" t="s">
        <v>67</v>
      </c>
      <c r="C71" s="54" t="s">
        <v>23</v>
      </c>
      <c r="D71" s="54" t="s">
        <v>10</v>
      </c>
      <c r="E71" s="54" t="s">
        <v>90</v>
      </c>
      <c r="F71" s="39" t="s">
        <v>102</v>
      </c>
      <c r="G71" s="56">
        <v>240</v>
      </c>
      <c r="H71" s="55">
        <v>50000</v>
      </c>
      <c r="I71" s="55">
        <v>0</v>
      </c>
      <c r="J71" s="52">
        <f t="shared" si="2"/>
        <v>0</v>
      </c>
    </row>
    <row r="72" spans="2:10" ht="18.75" customHeight="1" x14ac:dyDescent="0.25">
      <c r="B72" s="53" t="s">
        <v>15</v>
      </c>
      <c r="C72" s="54" t="s">
        <v>23</v>
      </c>
      <c r="D72" s="54" t="s">
        <v>10</v>
      </c>
      <c r="E72" s="54" t="s">
        <v>90</v>
      </c>
      <c r="F72" s="54" t="s">
        <v>45</v>
      </c>
      <c r="G72" s="56"/>
      <c r="H72" s="55">
        <f t="shared" ref="H72:I73" si="33">SUM(H73)</f>
        <v>30000</v>
      </c>
      <c r="I72" s="55">
        <f t="shared" si="33"/>
        <v>24665.7</v>
      </c>
      <c r="J72" s="52">
        <f t="shared" si="2"/>
        <v>82.218999999999994</v>
      </c>
    </row>
    <row r="73" spans="2:10" ht="42.75" customHeight="1" x14ac:dyDescent="0.25">
      <c r="B73" s="53" t="s">
        <v>94</v>
      </c>
      <c r="C73" s="54" t="s">
        <v>23</v>
      </c>
      <c r="D73" s="54" t="s">
        <v>10</v>
      </c>
      <c r="E73" s="54" t="s">
        <v>90</v>
      </c>
      <c r="F73" s="54" t="s">
        <v>46</v>
      </c>
      <c r="G73" s="56"/>
      <c r="H73" s="55">
        <f>SUM(H74)</f>
        <v>30000</v>
      </c>
      <c r="I73" s="55">
        <f t="shared" si="33"/>
        <v>24665.7</v>
      </c>
      <c r="J73" s="52">
        <f t="shared" si="2"/>
        <v>82.218999999999994</v>
      </c>
    </row>
    <row r="74" spans="2:10" ht="63.75" customHeight="1" x14ac:dyDescent="0.25">
      <c r="B74" s="53" t="s">
        <v>50</v>
      </c>
      <c r="C74" s="54" t="s">
        <v>23</v>
      </c>
      <c r="D74" s="54" t="s">
        <v>10</v>
      </c>
      <c r="E74" s="54" t="s">
        <v>90</v>
      </c>
      <c r="F74" s="54" t="s">
        <v>51</v>
      </c>
      <c r="G74" s="56"/>
      <c r="H74" s="55">
        <f>SUM(H75)</f>
        <v>30000</v>
      </c>
      <c r="I74" s="55">
        <f>SUM(I75)</f>
        <v>24665.7</v>
      </c>
      <c r="J74" s="52">
        <f t="shared" si="2"/>
        <v>82.218999999999994</v>
      </c>
    </row>
    <row r="75" spans="2:10" ht="51" customHeight="1" x14ac:dyDescent="0.25">
      <c r="B75" s="53" t="s">
        <v>67</v>
      </c>
      <c r="C75" s="54" t="s">
        <v>23</v>
      </c>
      <c r="D75" s="54" t="s">
        <v>10</v>
      </c>
      <c r="E75" s="54" t="s">
        <v>90</v>
      </c>
      <c r="F75" s="54" t="s">
        <v>51</v>
      </c>
      <c r="G75" s="56">
        <v>240</v>
      </c>
      <c r="H75" s="55">
        <v>30000</v>
      </c>
      <c r="I75" s="55">
        <v>24665.7</v>
      </c>
      <c r="J75" s="52">
        <f t="shared" si="2"/>
        <v>82.218999999999994</v>
      </c>
    </row>
    <row r="76" spans="2:10" ht="51" customHeight="1" x14ac:dyDescent="0.25">
      <c r="B76" s="53" t="s">
        <v>146</v>
      </c>
      <c r="C76" s="54" t="s">
        <v>23</v>
      </c>
      <c r="D76" s="54" t="s">
        <v>10</v>
      </c>
      <c r="E76" s="54" t="s">
        <v>145</v>
      </c>
      <c r="F76" s="54"/>
      <c r="G76" s="56"/>
      <c r="H76" s="55">
        <f>H77</f>
        <v>12600</v>
      </c>
      <c r="I76" s="55">
        <f>I77</f>
        <v>12450</v>
      </c>
      <c r="J76" s="52">
        <f t="shared" si="2"/>
        <v>98.80952380952381</v>
      </c>
    </row>
    <row r="77" spans="2:10" ht="20.25" customHeight="1" x14ac:dyDescent="0.25">
      <c r="B77" s="53" t="s">
        <v>15</v>
      </c>
      <c r="C77" s="54" t="s">
        <v>23</v>
      </c>
      <c r="D77" s="54" t="s">
        <v>10</v>
      </c>
      <c r="E77" s="54" t="s">
        <v>145</v>
      </c>
      <c r="F77" s="54" t="s">
        <v>45</v>
      </c>
      <c r="G77" s="56"/>
      <c r="H77" s="55">
        <f>H78</f>
        <v>12600</v>
      </c>
      <c r="I77" s="55">
        <f t="shared" ref="I77:I78" si="34">I78</f>
        <v>12450</v>
      </c>
      <c r="J77" s="52">
        <f t="shared" si="2"/>
        <v>98.80952380952381</v>
      </c>
    </row>
    <row r="78" spans="2:10" ht="42" customHeight="1" x14ac:dyDescent="0.25">
      <c r="B78" s="53" t="s">
        <v>94</v>
      </c>
      <c r="C78" s="54" t="s">
        <v>23</v>
      </c>
      <c r="D78" s="54" t="s">
        <v>10</v>
      </c>
      <c r="E78" s="54" t="s">
        <v>145</v>
      </c>
      <c r="F78" s="54" t="s">
        <v>46</v>
      </c>
      <c r="G78" s="56"/>
      <c r="H78" s="55">
        <f>H79</f>
        <v>12600</v>
      </c>
      <c r="I78" s="55">
        <f t="shared" si="34"/>
        <v>12450</v>
      </c>
      <c r="J78" s="52">
        <f t="shared" ref="J78:J141" si="35">I78/H78*100</f>
        <v>98.80952380952381</v>
      </c>
    </row>
    <row r="79" spans="2:10" ht="53.25" customHeight="1" x14ac:dyDescent="0.25">
      <c r="B79" s="53" t="s">
        <v>148</v>
      </c>
      <c r="C79" s="54" t="s">
        <v>23</v>
      </c>
      <c r="D79" s="54" t="s">
        <v>10</v>
      </c>
      <c r="E79" s="54" t="s">
        <v>145</v>
      </c>
      <c r="F79" s="54" t="s">
        <v>149</v>
      </c>
      <c r="G79" s="56"/>
      <c r="H79" s="55">
        <f>H80</f>
        <v>12600</v>
      </c>
      <c r="I79" s="55">
        <f t="shared" ref="I79" si="36">I80</f>
        <v>12450</v>
      </c>
      <c r="J79" s="52">
        <f t="shared" si="35"/>
        <v>98.80952380952381</v>
      </c>
    </row>
    <row r="80" spans="2:10" ht="43.5" customHeight="1" x14ac:dyDescent="0.25">
      <c r="B80" s="53" t="s">
        <v>147</v>
      </c>
      <c r="C80" s="54" t="s">
        <v>23</v>
      </c>
      <c r="D80" s="54" t="s">
        <v>10</v>
      </c>
      <c r="E80" s="54" t="s">
        <v>145</v>
      </c>
      <c r="F80" s="54" t="s">
        <v>149</v>
      </c>
      <c r="G80" s="56">
        <v>120</v>
      </c>
      <c r="H80" s="55">
        <v>12600</v>
      </c>
      <c r="I80" s="55">
        <v>12450</v>
      </c>
      <c r="J80" s="52">
        <f t="shared" si="35"/>
        <v>98.80952380952381</v>
      </c>
    </row>
    <row r="81" spans="2:10" ht="21.75" customHeight="1" x14ac:dyDescent="0.25">
      <c r="B81" s="53" t="s">
        <v>26</v>
      </c>
      <c r="C81" s="54" t="s">
        <v>23</v>
      </c>
      <c r="D81" s="54" t="s">
        <v>27</v>
      </c>
      <c r="E81" s="54"/>
      <c r="F81" s="54"/>
      <c r="G81" s="56"/>
      <c r="H81" s="55">
        <f>H82+H100</f>
        <v>45191279.899999999</v>
      </c>
      <c r="I81" s="55">
        <f>I82+I100</f>
        <v>33868548.810000002</v>
      </c>
      <c r="J81" s="52">
        <f t="shared" si="35"/>
        <v>74.94487627910712</v>
      </c>
    </row>
    <row r="82" spans="2:10" ht="18.75" customHeight="1" x14ac:dyDescent="0.25">
      <c r="B82" s="53" t="s">
        <v>28</v>
      </c>
      <c r="C82" s="54" t="s">
        <v>23</v>
      </c>
      <c r="D82" s="19" t="s">
        <v>27</v>
      </c>
      <c r="E82" s="19" t="s">
        <v>25</v>
      </c>
      <c r="F82" s="54"/>
      <c r="G82" s="56"/>
      <c r="H82" s="55">
        <f>H83+H88</f>
        <v>44861279.899999999</v>
      </c>
      <c r="I82" s="55">
        <f>I83+I88</f>
        <v>33568548.810000002</v>
      </c>
      <c r="J82" s="52">
        <f t="shared" si="35"/>
        <v>74.827443365029808</v>
      </c>
    </row>
    <row r="83" spans="2:10" ht="77.25" x14ac:dyDescent="0.25">
      <c r="B83" s="53" t="s">
        <v>136</v>
      </c>
      <c r="C83" s="54" t="s">
        <v>23</v>
      </c>
      <c r="D83" s="54" t="s">
        <v>27</v>
      </c>
      <c r="E83" s="54" t="s">
        <v>25</v>
      </c>
      <c r="F83" s="54" t="s">
        <v>78</v>
      </c>
      <c r="G83" s="56"/>
      <c r="H83" s="55">
        <f t="shared" ref="H83:I85" si="37">H84</f>
        <v>12250000</v>
      </c>
      <c r="I83" s="55">
        <f t="shared" si="37"/>
        <v>11487303.35</v>
      </c>
      <c r="J83" s="52">
        <f t="shared" si="35"/>
        <v>93.773904897959184</v>
      </c>
    </row>
    <row r="84" spans="2:10" ht="30.75" customHeight="1" x14ac:dyDescent="0.25">
      <c r="B84" s="34" t="s">
        <v>107</v>
      </c>
      <c r="C84" s="54" t="s">
        <v>23</v>
      </c>
      <c r="D84" s="54" t="s">
        <v>27</v>
      </c>
      <c r="E84" s="54" t="s">
        <v>25</v>
      </c>
      <c r="F84" s="54" t="s">
        <v>104</v>
      </c>
      <c r="G84" s="56"/>
      <c r="H84" s="55">
        <f t="shared" si="37"/>
        <v>12250000</v>
      </c>
      <c r="I84" s="55">
        <f t="shared" si="37"/>
        <v>11487303.35</v>
      </c>
      <c r="J84" s="52">
        <f t="shared" si="35"/>
        <v>93.773904897959184</v>
      </c>
    </row>
    <row r="85" spans="2:10" ht="42.75" customHeight="1" x14ac:dyDescent="0.25">
      <c r="B85" s="34" t="s">
        <v>108</v>
      </c>
      <c r="C85" s="54" t="s">
        <v>23</v>
      </c>
      <c r="D85" s="54" t="s">
        <v>27</v>
      </c>
      <c r="E85" s="54" t="s">
        <v>25</v>
      </c>
      <c r="F85" s="54" t="s">
        <v>105</v>
      </c>
      <c r="G85" s="56"/>
      <c r="H85" s="55">
        <f>H86</f>
        <v>12250000</v>
      </c>
      <c r="I85" s="55">
        <f t="shared" si="37"/>
        <v>11487303.35</v>
      </c>
      <c r="J85" s="52">
        <f t="shared" si="35"/>
        <v>93.773904897959184</v>
      </c>
    </row>
    <row r="86" spans="2:10" ht="80.25" customHeight="1" x14ac:dyDescent="0.25">
      <c r="B86" s="53" t="s">
        <v>109</v>
      </c>
      <c r="C86" s="54" t="s">
        <v>23</v>
      </c>
      <c r="D86" s="54" t="s">
        <v>27</v>
      </c>
      <c r="E86" s="54" t="s">
        <v>25</v>
      </c>
      <c r="F86" s="54" t="s">
        <v>106</v>
      </c>
      <c r="G86" s="56"/>
      <c r="H86" s="55">
        <f>H87</f>
        <v>12250000</v>
      </c>
      <c r="I86" s="55">
        <f t="shared" ref="I86" si="38">I87</f>
        <v>11487303.35</v>
      </c>
      <c r="J86" s="52">
        <f t="shared" si="35"/>
        <v>93.773904897959184</v>
      </c>
    </row>
    <row r="87" spans="2:10" ht="56.25" customHeight="1" x14ac:dyDescent="0.25">
      <c r="B87" s="53" t="s">
        <v>67</v>
      </c>
      <c r="C87" s="54" t="s">
        <v>23</v>
      </c>
      <c r="D87" s="54" t="s">
        <v>27</v>
      </c>
      <c r="E87" s="54" t="s">
        <v>25</v>
      </c>
      <c r="F87" s="54" t="s">
        <v>106</v>
      </c>
      <c r="G87" s="56">
        <v>240</v>
      </c>
      <c r="H87" s="55">
        <v>12250000</v>
      </c>
      <c r="I87" s="55">
        <v>11487303.35</v>
      </c>
      <c r="J87" s="52">
        <f t="shared" si="35"/>
        <v>93.773904897959184</v>
      </c>
    </row>
    <row r="88" spans="2:10" ht="93" customHeight="1" x14ac:dyDescent="0.25">
      <c r="B88" s="53" t="s">
        <v>137</v>
      </c>
      <c r="C88" s="54" t="s">
        <v>23</v>
      </c>
      <c r="D88" s="54" t="s">
        <v>27</v>
      </c>
      <c r="E88" s="54" t="s">
        <v>25</v>
      </c>
      <c r="F88" s="54" t="s">
        <v>82</v>
      </c>
      <c r="G88" s="56"/>
      <c r="H88" s="55">
        <f>H89</f>
        <v>32611279.899999999</v>
      </c>
      <c r="I88" s="55">
        <f t="shared" ref="I88" si="39">I89</f>
        <v>22081245.460000001</v>
      </c>
      <c r="J88" s="52">
        <f t="shared" si="35"/>
        <v>67.710453339183417</v>
      </c>
    </row>
    <row r="89" spans="2:10" ht="27.75" customHeight="1" x14ac:dyDescent="0.25">
      <c r="B89" s="53" t="s">
        <v>107</v>
      </c>
      <c r="C89" s="54" t="s">
        <v>23</v>
      </c>
      <c r="D89" s="54" t="s">
        <v>27</v>
      </c>
      <c r="E89" s="54" t="s">
        <v>25</v>
      </c>
      <c r="F89" s="54" t="s">
        <v>110</v>
      </c>
      <c r="G89" s="56"/>
      <c r="H89" s="55">
        <f>H97+H90</f>
        <v>32611279.899999999</v>
      </c>
      <c r="I89" s="55">
        <f>I97+I90</f>
        <v>22081245.460000001</v>
      </c>
      <c r="J89" s="52">
        <f t="shared" si="35"/>
        <v>67.710453339183417</v>
      </c>
    </row>
    <row r="90" spans="2:10" ht="170.25" customHeight="1" x14ac:dyDescent="0.25">
      <c r="B90" s="53" t="s">
        <v>166</v>
      </c>
      <c r="C90" s="54" t="s">
        <v>23</v>
      </c>
      <c r="D90" s="54" t="s">
        <v>27</v>
      </c>
      <c r="E90" s="54" t="s">
        <v>25</v>
      </c>
      <c r="F90" s="45" t="s">
        <v>142</v>
      </c>
      <c r="G90" s="56"/>
      <c r="H90" s="55">
        <f>H91+H93+H95</f>
        <v>25811279.899999999</v>
      </c>
      <c r="I90" s="55">
        <f t="shared" ref="I90" si="40">I91+I93+I95</f>
        <v>15611622.68</v>
      </c>
      <c r="J90" s="52">
        <f t="shared" si="35"/>
        <v>60.483721615060247</v>
      </c>
    </row>
    <row r="91" spans="2:10" ht="78" customHeight="1" x14ac:dyDescent="0.25">
      <c r="B91" s="53" t="s">
        <v>80</v>
      </c>
      <c r="C91" s="54" t="s">
        <v>23</v>
      </c>
      <c r="D91" s="54" t="s">
        <v>27</v>
      </c>
      <c r="E91" s="54" t="s">
        <v>25</v>
      </c>
      <c r="F91" s="45" t="s">
        <v>143</v>
      </c>
      <c r="G91" s="56"/>
      <c r="H91" s="55">
        <f>H92</f>
        <v>21250000</v>
      </c>
      <c r="I91" s="55">
        <f t="shared" ref="I91" si="41">I92</f>
        <v>11050342.779999999</v>
      </c>
      <c r="J91" s="52">
        <f t="shared" si="35"/>
        <v>52.001613082352939</v>
      </c>
    </row>
    <row r="92" spans="2:10" ht="56.25" customHeight="1" x14ac:dyDescent="0.25">
      <c r="B92" s="53" t="s">
        <v>67</v>
      </c>
      <c r="C92" s="54" t="s">
        <v>23</v>
      </c>
      <c r="D92" s="54" t="s">
        <v>27</v>
      </c>
      <c r="E92" s="54" t="s">
        <v>25</v>
      </c>
      <c r="F92" s="45" t="s">
        <v>143</v>
      </c>
      <c r="G92" s="56">
        <v>240</v>
      </c>
      <c r="H92" s="55">
        <v>21250000</v>
      </c>
      <c r="I92" s="55">
        <v>11050342.779999999</v>
      </c>
      <c r="J92" s="52">
        <f t="shared" si="35"/>
        <v>52.001613082352939</v>
      </c>
    </row>
    <row r="93" spans="2:10" ht="156" customHeight="1" x14ac:dyDescent="0.25">
      <c r="B93" s="53" t="s">
        <v>186</v>
      </c>
      <c r="C93" s="54" t="s">
        <v>23</v>
      </c>
      <c r="D93" s="54" t="s">
        <v>27</v>
      </c>
      <c r="E93" s="54" t="s">
        <v>25</v>
      </c>
      <c r="F93" s="45" t="s">
        <v>184</v>
      </c>
      <c r="G93" s="56"/>
      <c r="H93" s="55">
        <f>H94</f>
        <v>1400000</v>
      </c>
      <c r="I93" s="55">
        <f t="shared" ref="I93" si="42">I94</f>
        <v>1400000</v>
      </c>
      <c r="J93" s="52">
        <f t="shared" si="35"/>
        <v>100</v>
      </c>
    </row>
    <row r="94" spans="2:10" ht="56.25" customHeight="1" x14ac:dyDescent="0.25">
      <c r="B94" s="53" t="s">
        <v>67</v>
      </c>
      <c r="C94" s="54" t="s">
        <v>23</v>
      </c>
      <c r="D94" s="54" t="s">
        <v>27</v>
      </c>
      <c r="E94" s="54" t="s">
        <v>25</v>
      </c>
      <c r="F94" s="45" t="s">
        <v>184</v>
      </c>
      <c r="G94" s="56">
        <v>240</v>
      </c>
      <c r="H94" s="55">
        <f>1400000</f>
        <v>1400000</v>
      </c>
      <c r="I94" s="55">
        <v>1400000</v>
      </c>
      <c r="J94" s="52">
        <f t="shared" si="35"/>
        <v>100</v>
      </c>
    </row>
    <row r="95" spans="2:10" ht="67.5" customHeight="1" x14ac:dyDescent="0.25">
      <c r="B95" s="53" t="s">
        <v>198</v>
      </c>
      <c r="C95" s="54" t="s">
        <v>23</v>
      </c>
      <c r="D95" s="54" t="s">
        <v>27</v>
      </c>
      <c r="E95" s="54" t="s">
        <v>25</v>
      </c>
      <c r="F95" s="45" t="s">
        <v>197</v>
      </c>
      <c r="G95" s="56"/>
      <c r="H95" s="55">
        <f>H96</f>
        <v>3161279.9</v>
      </c>
      <c r="I95" s="55">
        <f t="shared" ref="I95" si="43">I96</f>
        <v>3161279.9</v>
      </c>
      <c r="J95" s="52">
        <f t="shared" si="35"/>
        <v>100</v>
      </c>
    </row>
    <row r="96" spans="2:10" ht="56.25" customHeight="1" x14ac:dyDescent="0.25">
      <c r="B96" s="53" t="s">
        <v>67</v>
      </c>
      <c r="C96" s="54" t="s">
        <v>23</v>
      </c>
      <c r="D96" s="54" t="s">
        <v>27</v>
      </c>
      <c r="E96" s="54" t="s">
        <v>25</v>
      </c>
      <c r="F96" s="45" t="s">
        <v>197</v>
      </c>
      <c r="G96" s="56">
        <v>240</v>
      </c>
      <c r="H96" s="55">
        <f>3161279.9</f>
        <v>3161279.9</v>
      </c>
      <c r="I96" s="55">
        <v>3161279.9</v>
      </c>
      <c r="J96" s="52">
        <f t="shared" si="35"/>
        <v>100</v>
      </c>
    </row>
    <row r="97" spans="2:10" ht="100.5" customHeight="1" x14ac:dyDescent="0.25">
      <c r="B97" s="33" t="s">
        <v>165</v>
      </c>
      <c r="C97" s="54" t="s">
        <v>23</v>
      </c>
      <c r="D97" s="54" t="s">
        <v>27</v>
      </c>
      <c r="E97" s="54" t="s">
        <v>25</v>
      </c>
      <c r="F97" s="39" t="s">
        <v>111</v>
      </c>
      <c r="G97" s="56"/>
      <c r="H97" s="55">
        <f>H98</f>
        <v>6800000</v>
      </c>
      <c r="I97" s="55">
        <f>I98</f>
        <v>6469622.7800000003</v>
      </c>
      <c r="J97" s="52">
        <f t="shared" si="35"/>
        <v>95.141511470588242</v>
      </c>
    </row>
    <row r="98" spans="2:10" ht="79.5" customHeight="1" x14ac:dyDescent="0.25">
      <c r="B98" s="53" t="s">
        <v>80</v>
      </c>
      <c r="C98" s="54" t="s">
        <v>23</v>
      </c>
      <c r="D98" s="54" t="s">
        <v>27</v>
      </c>
      <c r="E98" s="40" t="s">
        <v>25</v>
      </c>
      <c r="F98" s="41" t="s">
        <v>112</v>
      </c>
      <c r="G98" s="56"/>
      <c r="H98" s="55">
        <f>H99</f>
        <v>6800000</v>
      </c>
      <c r="I98" s="55">
        <f t="shared" ref="I98" si="44">I99</f>
        <v>6469622.7800000003</v>
      </c>
      <c r="J98" s="52">
        <f t="shared" si="35"/>
        <v>95.141511470588242</v>
      </c>
    </row>
    <row r="99" spans="2:10" ht="52.5" customHeight="1" x14ac:dyDescent="0.25">
      <c r="B99" s="53" t="s">
        <v>67</v>
      </c>
      <c r="C99" s="54" t="s">
        <v>23</v>
      </c>
      <c r="D99" s="54" t="s">
        <v>27</v>
      </c>
      <c r="E99" s="54" t="s">
        <v>25</v>
      </c>
      <c r="F99" s="41" t="s">
        <v>112</v>
      </c>
      <c r="G99" s="56">
        <v>240</v>
      </c>
      <c r="H99" s="55">
        <f>5600000+200000+1000000</f>
        <v>6800000</v>
      </c>
      <c r="I99" s="55">
        <v>6469622.7800000003</v>
      </c>
      <c r="J99" s="52">
        <f t="shared" si="35"/>
        <v>95.141511470588242</v>
      </c>
    </row>
    <row r="100" spans="2:10" ht="33" customHeight="1" x14ac:dyDescent="0.25">
      <c r="B100" s="53" t="s">
        <v>74</v>
      </c>
      <c r="C100" s="54" t="s">
        <v>23</v>
      </c>
      <c r="D100" s="54" t="s">
        <v>27</v>
      </c>
      <c r="E100" s="54" t="s">
        <v>73</v>
      </c>
      <c r="F100" s="54"/>
      <c r="G100" s="56"/>
      <c r="H100" s="55">
        <f>H101</f>
        <v>330000</v>
      </c>
      <c r="I100" s="55">
        <f t="shared" ref="I100" si="45">I101</f>
        <v>300000</v>
      </c>
      <c r="J100" s="52">
        <f t="shared" si="35"/>
        <v>90.909090909090907</v>
      </c>
    </row>
    <row r="101" spans="2:10" ht="18.75" customHeight="1" x14ac:dyDescent="0.25">
      <c r="B101" s="53" t="s">
        <v>15</v>
      </c>
      <c r="C101" s="54" t="s">
        <v>23</v>
      </c>
      <c r="D101" s="54" t="s">
        <v>27</v>
      </c>
      <c r="E101" s="54" t="s">
        <v>73</v>
      </c>
      <c r="F101" s="54" t="s">
        <v>45</v>
      </c>
      <c r="G101" s="56"/>
      <c r="H101" s="55">
        <f>H102</f>
        <v>330000</v>
      </c>
      <c r="I101" s="55">
        <f t="shared" ref="I101" si="46">I102</f>
        <v>300000</v>
      </c>
      <c r="J101" s="52">
        <f t="shared" si="35"/>
        <v>90.909090909090907</v>
      </c>
    </row>
    <row r="102" spans="2:10" ht="43.5" customHeight="1" x14ac:dyDescent="0.25">
      <c r="B102" s="53" t="s">
        <v>94</v>
      </c>
      <c r="C102" s="54" t="s">
        <v>23</v>
      </c>
      <c r="D102" s="54" t="s">
        <v>27</v>
      </c>
      <c r="E102" s="54" t="s">
        <v>73</v>
      </c>
      <c r="F102" s="54" t="s">
        <v>46</v>
      </c>
      <c r="G102" s="56"/>
      <c r="H102" s="55">
        <f>H103</f>
        <v>330000</v>
      </c>
      <c r="I102" s="55">
        <f t="shared" ref="I102" si="47">I103</f>
        <v>300000</v>
      </c>
      <c r="J102" s="52">
        <f t="shared" si="35"/>
        <v>90.909090909090907</v>
      </c>
    </row>
    <row r="103" spans="2:10" ht="53.25" customHeight="1" x14ac:dyDescent="0.25">
      <c r="B103" s="53" t="s">
        <v>75</v>
      </c>
      <c r="C103" s="54" t="s">
        <v>23</v>
      </c>
      <c r="D103" s="54" t="s">
        <v>27</v>
      </c>
      <c r="E103" s="54" t="s">
        <v>73</v>
      </c>
      <c r="F103" s="54" t="s">
        <v>76</v>
      </c>
      <c r="G103" s="56"/>
      <c r="H103" s="55">
        <f>H104</f>
        <v>330000</v>
      </c>
      <c r="I103" s="55">
        <f t="shared" ref="I103" si="48">I104</f>
        <v>300000</v>
      </c>
      <c r="J103" s="52">
        <f t="shared" si="35"/>
        <v>90.909090909090907</v>
      </c>
    </row>
    <row r="104" spans="2:10" ht="51" customHeight="1" x14ac:dyDescent="0.25">
      <c r="B104" s="53" t="s">
        <v>67</v>
      </c>
      <c r="C104" s="54" t="s">
        <v>23</v>
      </c>
      <c r="D104" s="54" t="s">
        <v>27</v>
      </c>
      <c r="E104" s="54" t="s">
        <v>73</v>
      </c>
      <c r="F104" s="54" t="s">
        <v>76</v>
      </c>
      <c r="G104" s="56">
        <v>240</v>
      </c>
      <c r="H104" s="55">
        <v>330000</v>
      </c>
      <c r="I104" s="55">
        <v>300000</v>
      </c>
      <c r="J104" s="52">
        <f t="shared" si="35"/>
        <v>90.909090909090907</v>
      </c>
    </row>
    <row r="105" spans="2:10" ht="29.25" customHeight="1" x14ac:dyDescent="0.25">
      <c r="B105" s="53" t="s">
        <v>29</v>
      </c>
      <c r="C105" s="54" t="s">
        <v>23</v>
      </c>
      <c r="D105" s="54" t="s">
        <v>30</v>
      </c>
      <c r="E105" s="54"/>
      <c r="F105" s="54"/>
      <c r="G105" s="56"/>
      <c r="H105" s="55">
        <f>H106+H117+H144+H153</f>
        <v>276570850.34000003</v>
      </c>
      <c r="I105" s="55">
        <f>I106+I117+I144+I153</f>
        <v>270444874.93000001</v>
      </c>
      <c r="J105" s="52">
        <f t="shared" si="35"/>
        <v>97.785024921292646</v>
      </c>
    </row>
    <row r="106" spans="2:10" ht="19.5" customHeight="1" x14ac:dyDescent="0.25">
      <c r="B106" s="53" t="s">
        <v>40</v>
      </c>
      <c r="C106" s="54" t="s">
        <v>23</v>
      </c>
      <c r="D106" s="54" t="s">
        <v>30</v>
      </c>
      <c r="E106" s="54" t="s">
        <v>8</v>
      </c>
      <c r="F106" s="54"/>
      <c r="G106" s="56"/>
      <c r="H106" s="55">
        <f>H107</f>
        <v>55159821.920000002</v>
      </c>
      <c r="I106" s="55">
        <f>I107</f>
        <v>52929328.5</v>
      </c>
      <c r="J106" s="52">
        <f t="shared" si="35"/>
        <v>95.956307793678235</v>
      </c>
    </row>
    <row r="107" spans="2:10" ht="21" customHeight="1" x14ac:dyDescent="0.25">
      <c r="B107" s="53" t="s">
        <v>15</v>
      </c>
      <c r="C107" s="54" t="s">
        <v>23</v>
      </c>
      <c r="D107" s="54" t="s">
        <v>30</v>
      </c>
      <c r="E107" s="54" t="s">
        <v>8</v>
      </c>
      <c r="F107" s="54" t="s">
        <v>45</v>
      </c>
      <c r="G107" s="56"/>
      <c r="H107" s="55">
        <f>H108</f>
        <v>55159821.920000002</v>
      </c>
      <c r="I107" s="55">
        <f t="shared" ref="I107" si="49">I108</f>
        <v>52929328.5</v>
      </c>
      <c r="J107" s="52">
        <f t="shared" si="35"/>
        <v>95.956307793678235</v>
      </c>
    </row>
    <row r="108" spans="2:10" ht="39.75" customHeight="1" x14ac:dyDescent="0.25">
      <c r="B108" s="53" t="s">
        <v>94</v>
      </c>
      <c r="C108" s="54" t="s">
        <v>23</v>
      </c>
      <c r="D108" s="54" t="s">
        <v>30</v>
      </c>
      <c r="E108" s="54" t="s">
        <v>8</v>
      </c>
      <c r="F108" s="54" t="s">
        <v>46</v>
      </c>
      <c r="G108" s="56"/>
      <c r="H108" s="55">
        <f>H109+H111+H113+H115</f>
        <v>55159821.920000002</v>
      </c>
      <c r="I108" s="55">
        <f t="shared" ref="I108" si="50">I109+I111+I113+I115</f>
        <v>52929328.5</v>
      </c>
      <c r="J108" s="52">
        <f t="shared" si="35"/>
        <v>95.956307793678235</v>
      </c>
    </row>
    <row r="109" spans="2:10" ht="69" customHeight="1" x14ac:dyDescent="0.25">
      <c r="B109" s="53" t="s">
        <v>83</v>
      </c>
      <c r="C109" s="54" t="s">
        <v>23</v>
      </c>
      <c r="D109" s="54" t="s">
        <v>30</v>
      </c>
      <c r="E109" s="54" t="s">
        <v>8</v>
      </c>
      <c r="F109" s="54" t="s">
        <v>53</v>
      </c>
      <c r="G109" s="56"/>
      <c r="H109" s="55">
        <f>H110</f>
        <v>4458594.1500000004</v>
      </c>
      <c r="I109" s="55">
        <f t="shared" ref="I109" si="51">I110</f>
        <v>3927006.05</v>
      </c>
      <c r="J109" s="52">
        <f t="shared" si="35"/>
        <v>88.07722609154726</v>
      </c>
    </row>
    <row r="110" spans="2:10" ht="52.5" customHeight="1" x14ac:dyDescent="0.25">
      <c r="B110" s="53" t="s">
        <v>67</v>
      </c>
      <c r="C110" s="54" t="s">
        <v>23</v>
      </c>
      <c r="D110" s="54" t="s">
        <v>30</v>
      </c>
      <c r="E110" s="54" t="s">
        <v>8</v>
      </c>
      <c r="F110" s="54" t="s">
        <v>53</v>
      </c>
      <c r="G110" s="56">
        <v>240</v>
      </c>
      <c r="H110" s="55">
        <v>4458594.1500000004</v>
      </c>
      <c r="I110" s="55">
        <v>3927006.05</v>
      </c>
      <c r="J110" s="52">
        <f t="shared" si="35"/>
        <v>88.07722609154726</v>
      </c>
    </row>
    <row r="111" spans="2:10" ht="191.25" customHeight="1" x14ac:dyDescent="0.25">
      <c r="B111" s="53" t="s">
        <v>207</v>
      </c>
      <c r="C111" s="54" t="s">
        <v>23</v>
      </c>
      <c r="D111" s="54" t="s">
        <v>30</v>
      </c>
      <c r="E111" s="54" t="s">
        <v>8</v>
      </c>
      <c r="F111" s="54" t="s">
        <v>206</v>
      </c>
      <c r="G111" s="56"/>
      <c r="H111" s="55">
        <f>H112</f>
        <v>27510000</v>
      </c>
      <c r="I111" s="55">
        <f t="shared" ref="I111" si="52">I112</f>
        <v>27510000</v>
      </c>
      <c r="J111" s="52">
        <f t="shared" si="35"/>
        <v>100</v>
      </c>
    </row>
    <row r="112" spans="2:10" ht="19.5" customHeight="1" x14ac:dyDescent="0.25">
      <c r="B112" s="53" t="s">
        <v>144</v>
      </c>
      <c r="C112" s="54" t="s">
        <v>23</v>
      </c>
      <c r="D112" s="54" t="s">
        <v>30</v>
      </c>
      <c r="E112" s="54" t="s">
        <v>8</v>
      </c>
      <c r="F112" s="54" t="s">
        <v>206</v>
      </c>
      <c r="G112" s="56">
        <v>410</v>
      </c>
      <c r="H112" s="55">
        <f>27510000</f>
        <v>27510000</v>
      </c>
      <c r="I112" s="55">
        <v>27510000</v>
      </c>
      <c r="J112" s="52">
        <f t="shared" si="35"/>
        <v>100</v>
      </c>
    </row>
    <row r="113" spans="2:10" ht="80.25" customHeight="1" x14ac:dyDescent="0.25">
      <c r="B113" s="53" t="s">
        <v>187</v>
      </c>
      <c r="C113" s="54" t="s">
        <v>23</v>
      </c>
      <c r="D113" s="54" t="s">
        <v>30</v>
      </c>
      <c r="E113" s="54" t="s">
        <v>8</v>
      </c>
      <c r="F113" s="54" t="s">
        <v>185</v>
      </c>
      <c r="G113" s="56"/>
      <c r="H113" s="55">
        <f>H114</f>
        <v>10332227.77</v>
      </c>
      <c r="I113" s="55">
        <f t="shared" ref="I113" si="53">I114</f>
        <v>8633322.4499999993</v>
      </c>
      <c r="J113" s="52">
        <f t="shared" si="35"/>
        <v>83.55722156132839</v>
      </c>
    </row>
    <row r="114" spans="2:10" ht="52.5" customHeight="1" x14ac:dyDescent="0.25">
      <c r="B114" s="53" t="s">
        <v>67</v>
      </c>
      <c r="C114" s="54" t="s">
        <v>23</v>
      </c>
      <c r="D114" s="54" t="s">
        <v>30</v>
      </c>
      <c r="E114" s="54" t="s">
        <v>8</v>
      </c>
      <c r="F114" s="54" t="s">
        <v>185</v>
      </c>
      <c r="G114" s="56">
        <v>240</v>
      </c>
      <c r="H114" s="55">
        <f>2433322.45+7898905.32</f>
        <v>10332227.77</v>
      </c>
      <c r="I114" s="55">
        <v>8633322.4499999993</v>
      </c>
      <c r="J114" s="52">
        <f t="shared" si="35"/>
        <v>83.55722156132839</v>
      </c>
    </row>
    <row r="115" spans="2:10" ht="178.5" customHeight="1" x14ac:dyDescent="0.25">
      <c r="B115" s="53" t="s">
        <v>200</v>
      </c>
      <c r="C115" s="54" t="s">
        <v>23</v>
      </c>
      <c r="D115" s="54" t="s">
        <v>30</v>
      </c>
      <c r="E115" s="54" t="s">
        <v>8</v>
      </c>
      <c r="F115" s="54" t="s">
        <v>199</v>
      </c>
      <c r="G115" s="56"/>
      <c r="H115" s="55">
        <f>H116</f>
        <v>12859000</v>
      </c>
      <c r="I115" s="55">
        <f t="shared" ref="I115" si="54">I116</f>
        <v>12859000</v>
      </c>
      <c r="J115" s="52">
        <f t="shared" si="35"/>
        <v>100</v>
      </c>
    </row>
    <row r="116" spans="2:10" ht="26.25" customHeight="1" x14ac:dyDescent="0.25">
      <c r="B116" s="53" t="s">
        <v>144</v>
      </c>
      <c r="C116" s="54" t="s">
        <v>23</v>
      </c>
      <c r="D116" s="54" t="s">
        <v>30</v>
      </c>
      <c r="E116" s="54" t="s">
        <v>8</v>
      </c>
      <c r="F116" s="54" t="s">
        <v>199</v>
      </c>
      <c r="G116" s="56">
        <v>410</v>
      </c>
      <c r="H116" s="55">
        <f>12859000</f>
        <v>12859000</v>
      </c>
      <c r="I116" s="55">
        <v>12859000</v>
      </c>
      <c r="J116" s="52">
        <f t="shared" si="35"/>
        <v>100</v>
      </c>
    </row>
    <row r="117" spans="2:10" ht="18.75" customHeight="1" x14ac:dyDescent="0.25">
      <c r="B117" s="17" t="s">
        <v>41</v>
      </c>
      <c r="C117" s="18" t="s">
        <v>23</v>
      </c>
      <c r="D117" s="18" t="s">
        <v>30</v>
      </c>
      <c r="E117" s="18" t="s">
        <v>31</v>
      </c>
      <c r="F117" s="18"/>
      <c r="G117" s="20"/>
      <c r="H117" s="35">
        <f>H134+H118</f>
        <v>170742702.00000003</v>
      </c>
      <c r="I117" s="35">
        <f>I134+I118</f>
        <v>169388657.06999999</v>
      </c>
      <c r="J117" s="52">
        <f t="shared" si="35"/>
        <v>99.20696761024665</v>
      </c>
    </row>
    <row r="118" spans="2:10" ht="79.5" customHeight="1" x14ac:dyDescent="0.25">
      <c r="B118" s="17" t="s">
        <v>133</v>
      </c>
      <c r="C118" s="18" t="s">
        <v>23</v>
      </c>
      <c r="D118" s="18" t="s">
        <v>30</v>
      </c>
      <c r="E118" s="18" t="s">
        <v>31</v>
      </c>
      <c r="F118" s="18" t="s">
        <v>129</v>
      </c>
      <c r="G118" s="20"/>
      <c r="H118" s="35">
        <f>H119</f>
        <v>156455257.47000003</v>
      </c>
      <c r="I118" s="35">
        <f t="shared" ref="I118" si="55">I119</f>
        <v>155709281.75</v>
      </c>
      <c r="J118" s="52">
        <f t="shared" si="35"/>
        <v>99.523201883999917</v>
      </c>
    </row>
    <row r="119" spans="2:10" ht="26.25" customHeight="1" x14ac:dyDescent="0.25">
      <c r="B119" s="53" t="s">
        <v>107</v>
      </c>
      <c r="C119" s="18" t="s">
        <v>23</v>
      </c>
      <c r="D119" s="18" t="s">
        <v>30</v>
      </c>
      <c r="E119" s="18" t="s">
        <v>31</v>
      </c>
      <c r="F119" s="18" t="s">
        <v>130</v>
      </c>
      <c r="G119" s="20"/>
      <c r="H119" s="35">
        <f>H120</f>
        <v>156455257.47000003</v>
      </c>
      <c r="I119" s="35">
        <f t="shared" ref="I119" si="56">I120</f>
        <v>155709281.75</v>
      </c>
      <c r="J119" s="52">
        <f t="shared" si="35"/>
        <v>99.523201883999917</v>
      </c>
    </row>
    <row r="120" spans="2:10" ht="80.25" customHeight="1" x14ac:dyDescent="0.25">
      <c r="B120" s="17" t="s">
        <v>132</v>
      </c>
      <c r="C120" s="18" t="s">
        <v>23</v>
      </c>
      <c r="D120" s="18" t="s">
        <v>30</v>
      </c>
      <c r="E120" s="18" t="s">
        <v>31</v>
      </c>
      <c r="F120" s="18" t="s">
        <v>131</v>
      </c>
      <c r="G120" s="20"/>
      <c r="H120" s="35">
        <f>H121+H123+H125+H127+H129+H131</f>
        <v>156455257.47000003</v>
      </c>
      <c r="I120" s="35">
        <f>I121+I123+I125+I127+I129+I131</f>
        <v>155709281.75</v>
      </c>
      <c r="J120" s="52">
        <f t="shared" si="35"/>
        <v>99.523201883999917</v>
      </c>
    </row>
    <row r="121" spans="2:10" ht="42" customHeight="1" x14ac:dyDescent="0.25">
      <c r="B121" s="53" t="s">
        <v>170</v>
      </c>
      <c r="C121" s="18" t="s">
        <v>23</v>
      </c>
      <c r="D121" s="18" t="s">
        <v>30</v>
      </c>
      <c r="E121" s="18" t="s">
        <v>31</v>
      </c>
      <c r="F121" s="18" t="s">
        <v>171</v>
      </c>
      <c r="G121" s="20"/>
      <c r="H121" s="35">
        <f>H122</f>
        <v>140000</v>
      </c>
      <c r="I121" s="35">
        <f t="shared" ref="I121:J121" si="57">I122</f>
        <v>0</v>
      </c>
      <c r="J121" s="36">
        <f t="shared" si="57"/>
        <v>0</v>
      </c>
    </row>
    <row r="122" spans="2:10" ht="54.75" customHeight="1" x14ac:dyDescent="0.25">
      <c r="B122" s="53" t="s">
        <v>67</v>
      </c>
      <c r="C122" s="18" t="s">
        <v>23</v>
      </c>
      <c r="D122" s="18" t="s">
        <v>30</v>
      </c>
      <c r="E122" s="18" t="s">
        <v>31</v>
      </c>
      <c r="F122" s="18" t="s">
        <v>171</v>
      </c>
      <c r="G122" s="20">
        <v>240</v>
      </c>
      <c r="H122" s="35">
        <v>140000</v>
      </c>
      <c r="I122" s="35">
        <v>0</v>
      </c>
      <c r="J122" s="52">
        <f t="shared" si="35"/>
        <v>0</v>
      </c>
    </row>
    <row r="123" spans="2:10" ht="54.75" customHeight="1" x14ac:dyDescent="0.25">
      <c r="B123" s="17" t="s">
        <v>162</v>
      </c>
      <c r="C123" s="18" t="s">
        <v>23</v>
      </c>
      <c r="D123" s="18" t="s">
        <v>30</v>
      </c>
      <c r="E123" s="18" t="s">
        <v>31</v>
      </c>
      <c r="F123" s="18" t="s">
        <v>161</v>
      </c>
      <c r="G123" s="20"/>
      <c r="H123" s="35">
        <f>H124</f>
        <v>13394766.5</v>
      </c>
      <c r="I123" s="35">
        <f t="shared" ref="I123" si="58">I124</f>
        <v>13394766.5</v>
      </c>
      <c r="J123" s="52">
        <f t="shared" si="35"/>
        <v>100</v>
      </c>
    </row>
    <row r="124" spans="2:10" ht="54.75" customHeight="1" x14ac:dyDescent="0.25">
      <c r="B124" s="53" t="s">
        <v>67</v>
      </c>
      <c r="C124" s="18" t="s">
        <v>23</v>
      </c>
      <c r="D124" s="18" t="s">
        <v>30</v>
      </c>
      <c r="E124" s="18" t="s">
        <v>31</v>
      </c>
      <c r="F124" s="18" t="s">
        <v>161</v>
      </c>
      <c r="G124" s="20">
        <v>240</v>
      </c>
      <c r="H124" s="35">
        <v>13394766.5</v>
      </c>
      <c r="I124" s="35">
        <v>13394766.5</v>
      </c>
      <c r="J124" s="52">
        <f t="shared" si="35"/>
        <v>100</v>
      </c>
    </row>
    <row r="125" spans="2:10" ht="165" customHeight="1" x14ac:dyDescent="0.25">
      <c r="B125" s="53" t="s">
        <v>191</v>
      </c>
      <c r="C125" s="18" t="s">
        <v>23</v>
      </c>
      <c r="D125" s="18" t="s">
        <v>30</v>
      </c>
      <c r="E125" s="18" t="s">
        <v>31</v>
      </c>
      <c r="F125" s="18" t="s">
        <v>190</v>
      </c>
      <c r="G125" s="20"/>
      <c r="H125" s="35">
        <f>H126</f>
        <v>59894750</v>
      </c>
      <c r="I125" s="35">
        <f t="shared" ref="I125" si="59">I126</f>
        <v>59894750</v>
      </c>
      <c r="J125" s="52">
        <f t="shared" si="35"/>
        <v>100</v>
      </c>
    </row>
    <row r="126" spans="2:10" ht="21.75" customHeight="1" x14ac:dyDescent="0.25">
      <c r="B126" s="53" t="s">
        <v>144</v>
      </c>
      <c r="C126" s="18" t="s">
        <v>23</v>
      </c>
      <c r="D126" s="18" t="s">
        <v>30</v>
      </c>
      <c r="E126" s="18" t="s">
        <v>31</v>
      </c>
      <c r="F126" s="18" t="s">
        <v>190</v>
      </c>
      <c r="G126" s="20">
        <v>410</v>
      </c>
      <c r="H126" s="35">
        <f>59894750</f>
        <v>59894750</v>
      </c>
      <c r="I126" s="35">
        <v>59894750</v>
      </c>
      <c r="J126" s="52">
        <f t="shared" si="35"/>
        <v>100</v>
      </c>
    </row>
    <row r="127" spans="2:10" ht="122.25" customHeight="1" x14ac:dyDescent="0.25">
      <c r="B127" s="17" t="s">
        <v>168</v>
      </c>
      <c r="C127" s="18" t="s">
        <v>23</v>
      </c>
      <c r="D127" s="18" t="s">
        <v>30</v>
      </c>
      <c r="E127" s="18" t="s">
        <v>31</v>
      </c>
      <c r="F127" s="18" t="s">
        <v>169</v>
      </c>
      <c r="G127" s="20"/>
      <c r="H127" s="35">
        <f>H128</f>
        <v>9572633.9299999997</v>
      </c>
      <c r="I127" s="35">
        <f t="shared" ref="I127" si="60">I128</f>
        <v>9572633.9299999997</v>
      </c>
      <c r="J127" s="52">
        <f t="shared" si="35"/>
        <v>100</v>
      </c>
    </row>
    <row r="128" spans="2:10" ht="55.5" customHeight="1" x14ac:dyDescent="0.25">
      <c r="B128" s="53" t="s">
        <v>67</v>
      </c>
      <c r="C128" s="18" t="s">
        <v>23</v>
      </c>
      <c r="D128" s="18" t="s">
        <v>30</v>
      </c>
      <c r="E128" s="18" t="s">
        <v>31</v>
      </c>
      <c r="F128" s="18" t="s">
        <v>169</v>
      </c>
      <c r="G128" s="20">
        <v>240</v>
      </c>
      <c r="H128" s="35">
        <f>9572633.93</f>
        <v>9572633.9299999997</v>
      </c>
      <c r="I128" s="35">
        <v>9572633.9299999997</v>
      </c>
      <c r="J128" s="52">
        <f t="shared" si="35"/>
        <v>100</v>
      </c>
    </row>
    <row r="129" spans="2:10" ht="52.5" customHeight="1" x14ac:dyDescent="0.25">
      <c r="B129" s="53" t="s">
        <v>189</v>
      </c>
      <c r="C129" s="18" t="s">
        <v>23</v>
      </c>
      <c r="D129" s="18" t="s">
        <v>30</v>
      </c>
      <c r="E129" s="18" t="s">
        <v>31</v>
      </c>
      <c r="F129" s="18" t="s">
        <v>188</v>
      </c>
      <c r="G129" s="20"/>
      <c r="H129" s="35">
        <f>H130</f>
        <v>9575520.9600000009</v>
      </c>
      <c r="I129" s="35">
        <f t="shared" ref="I129" si="61">I130</f>
        <v>9069182.8200000003</v>
      </c>
      <c r="J129" s="52">
        <f t="shared" si="35"/>
        <v>94.712160914114889</v>
      </c>
    </row>
    <row r="130" spans="2:10" ht="52.5" customHeight="1" x14ac:dyDescent="0.25">
      <c r="B130" s="53" t="s">
        <v>67</v>
      </c>
      <c r="C130" s="18" t="s">
        <v>23</v>
      </c>
      <c r="D130" s="18" t="s">
        <v>30</v>
      </c>
      <c r="E130" s="18" t="s">
        <v>31</v>
      </c>
      <c r="F130" s="18" t="s">
        <v>188</v>
      </c>
      <c r="G130" s="20">
        <v>240</v>
      </c>
      <c r="H130" s="35">
        <v>9575520.9600000009</v>
      </c>
      <c r="I130" s="35">
        <v>9069182.8200000003</v>
      </c>
      <c r="J130" s="52">
        <f t="shared" si="35"/>
        <v>94.712160914114889</v>
      </c>
    </row>
    <row r="131" spans="2:10" ht="93.75" customHeight="1" x14ac:dyDescent="0.25">
      <c r="B131" s="53" t="s">
        <v>160</v>
      </c>
      <c r="C131" s="18" t="s">
        <v>23</v>
      </c>
      <c r="D131" s="18" t="s">
        <v>30</v>
      </c>
      <c r="E131" s="18" t="s">
        <v>31</v>
      </c>
      <c r="F131" s="18" t="s">
        <v>154</v>
      </c>
      <c r="G131" s="20"/>
      <c r="H131" s="35">
        <f>H132+H133</f>
        <v>63877586.079999998</v>
      </c>
      <c r="I131" s="35">
        <f>I132+I133</f>
        <v>63777948.5</v>
      </c>
      <c r="J131" s="52">
        <f t="shared" si="35"/>
        <v>99.844017931618126</v>
      </c>
    </row>
    <row r="132" spans="2:10" ht="54.75" customHeight="1" x14ac:dyDescent="0.25">
      <c r="B132" s="53" t="s">
        <v>67</v>
      </c>
      <c r="C132" s="18" t="s">
        <v>23</v>
      </c>
      <c r="D132" s="18" t="s">
        <v>30</v>
      </c>
      <c r="E132" s="18" t="s">
        <v>31</v>
      </c>
      <c r="F132" s="18" t="s">
        <v>154</v>
      </c>
      <c r="G132" s="20">
        <v>240</v>
      </c>
      <c r="H132" s="35">
        <v>39635690.57</v>
      </c>
      <c r="I132" s="35">
        <v>39536052.990000002</v>
      </c>
      <c r="J132" s="52">
        <f t="shared" si="35"/>
        <v>99.748616515652657</v>
      </c>
    </row>
    <row r="133" spans="2:10" ht="24.75" customHeight="1" x14ac:dyDescent="0.25">
      <c r="B133" s="53" t="s">
        <v>144</v>
      </c>
      <c r="C133" s="18" t="s">
        <v>23</v>
      </c>
      <c r="D133" s="18" t="s">
        <v>30</v>
      </c>
      <c r="E133" s="18" t="s">
        <v>31</v>
      </c>
      <c r="F133" s="18" t="s">
        <v>154</v>
      </c>
      <c r="G133" s="20">
        <v>410</v>
      </c>
      <c r="H133" s="35">
        <v>24241895.510000002</v>
      </c>
      <c r="I133" s="35">
        <v>24241895.510000002</v>
      </c>
      <c r="J133" s="52">
        <f t="shared" si="35"/>
        <v>100</v>
      </c>
    </row>
    <row r="134" spans="2:10" ht="21.75" customHeight="1" x14ac:dyDescent="0.25">
      <c r="B134" s="53" t="s">
        <v>15</v>
      </c>
      <c r="C134" s="54" t="s">
        <v>23</v>
      </c>
      <c r="D134" s="54" t="s">
        <v>30</v>
      </c>
      <c r="E134" s="54" t="s">
        <v>31</v>
      </c>
      <c r="F134" s="54" t="s">
        <v>45</v>
      </c>
      <c r="G134" s="56"/>
      <c r="H134" s="55">
        <f t="shared" ref="H134:I134" si="62">H135</f>
        <v>14287444.529999999</v>
      </c>
      <c r="I134" s="55">
        <f t="shared" si="62"/>
        <v>13679375.32</v>
      </c>
      <c r="J134" s="52">
        <f t="shared" si="35"/>
        <v>95.744031000622897</v>
      </c>
    </row>
    <row r="135" spans="2:10" ht="40.5" customHeight="1" x14ac:dyDescent="0.25">
      <c r="B135" s="53" t="s">
        <v>94</v>
      </c>
      <c r="C135" s="54" t="s">
        <v>23</v>
      </c>
      <c r="D135" s="54" t="s">
        <v>30</v>
      </c>
      <c r="E135" s="54" t="s">
        <v>31</v>
      </c>
      <c r="F135" s="54" t="s">
        <v>46</v>
      </c>
      <c r="G135" s="56"/>
      <c r="H135" s="55">
        <f>H140+H142+H136+H138</f>
        <v>14287444.529999999</v>
      </c>
      <c r="I135" s="55">
        <f>I136+I138+I140+I142</f>
        <v>13679375.32</v>
      </c>
      <c r="J135" s="52">
        <f t="shared" si="35"/>
        <v>95.744031000622897</v>
      </c>
    </row>
    <row r="136" spans="2:10" ht="32.25" customHeight="1" x14ac:dyDescent="0.25">
      <c r="B136" s="53" t="s">
        <v>179</v>
      </c>
      <c r="C136" s="54" t="s">
        <v>23</v>
      </c>
      <c r="D136" s="54" t="s">
        <v>30</v>
      </c>
      <c r="E136" s="54" t="s">
        <v>31</v>
      </c>
      <c r="F136" s="54" t="s">
        <v>47</v>
      </c>
      <c r="G136" s="56"/>
      <c r="H136" s="55">
        <f>H137</f>
        <v>435250</v>
      </c>
      <c r="I136" s="55">
        <f t="shared" ref="I136" si="63">I137</f>
        <v>435250</v>
      </c>
      <c r="J136" s="52">
        <f t="shared" si="35"/>
        <v>100</v>
      </c>
    </row>
    <row r="137" spans="2:10" ht="54" customHeight="1" x14ac:dyDescent="0.25">
      <c r="B137" s="53" t="s">
        <v>67</v>
      </c>
      <c r="C137" s="54" t="s">
        <v>23</v>
      </c>
      <c r="D137" s="54" t="s">
        <v>30</v>
      </c>
      <c r="E137" s="54" t="s">
        <v>31</v>
      </c>
      <c r="F137" s="54" t="s">
        <v>47</v>
      </c>
      <c r="G137" s="56">
        <v>240</v>
      </c>
      <c r="H137" s="55">
        <f>435250</f>
        <v>435250</v>
      </c>
      <c r="I137" s="55">
        <v>435250</v>
      </c>
      <c r="J137" s="52">
        <f t="shared" si="35"/>
        <v>100</v>
      </c>
    </row>
    <row r="138" spans="2:10" ht="93.75" customHeight="1" x14ac:dyDescent="0.25">
      <c r="B138" s="53" t="s">
        <v>209</v>
      </c>
      <c r="C138" s="54" t="s">
        <v>23</v>
      </c>
      <c r="D138" s="54" t="s">
        <v>30</v>
      </c>
      <c r="E138" s="54" t="s">
        <v>31</v>
      </c>
      <c r="F138" s="54" t="s">
        <v>213</v>
      </c>
      <c r="G138" s="56"/>
      <c r="H138" s="55">
        <f>H139</f>
        <v>831434.83</v>
      </c>
      <c r="I138" s="55">
        <f t="shared" ref="I138" si="64">I139</f>
        <v>335970</v>
      </c>
      <c r="J138" s="52">
        <f t="shared" si="35"/>
        <v>40.408458712272136</v>
      </c>
    </row>
    <row r="139" spans="2:10" ht="54" customHeight="1" x14ac:dyDescent="0.25">
      <c r="B139" s="53" t="s">
        <v>67</v>
      </c>
      <c r="C139" s="54" t="s">
        <v>23</v>
      </c>
      <c r="D139" s="54" t="s">
        <v>30</v>
      </c>
      <c r="E139" s="54" t="s">
        <v>31</v>
      </c>
      <c r="F139" s="54" t="s">
        <v>213</v>
      </c>
      <c r="G139" s="56">
        <v>240</v>
      </c>
      <c r="H139" s="55">
        <f>831434.83</f>
        <v>831434.83</v>
      </c>
      <c r="I139" s="55">
        <v>335970</v>
      </c>
      <c r="J139" s="52">
        <f t="shared" si="35"/>
        <v>40.408458712272136</v>
      </c>
    </row>
    <row r="140" spans="2:10" ht="39.75" customHeight="1" x14ac:dyDescent="0.25">
      <c r="B140" s="53" t="s">
        <v>60</v>
      </c>
      <c r="C140" s="54" t="s">
        <v>23</v>
      </c>
      <c r="D140" s="54" t="s">
        <v>30</v>
      </c>
      <c r="E140" s="54" t="s">
        <v>31</v>
      </c>
      <c r="F140" s="54" t="s">
        <v>54</v>
      </c>
      <c r="G140" s="56"/>
      <c r="H140" s="55">
        <f>H141</f>
        <v>8410759.6999999993</v>
      </c>
      <c r="I140" s="55">
        <f t="shared" ref="I140" si="65">I141</f>
        <v>8326355.3200000003</v>
      </c>
      <c r="J140" s="52">
        <f t="shared" si="35"/>
        <v>98.996471388904396</v>
      </c>
    </row>
    <row r="141" spans="2:10" ht="55.5" customHeight="1" x14ac:dyDescent="0.25">
      <c r="B141" s="53" t="s">
        <v>67</v>
      </c>
      <c r="C141" s="54" t="s">
        <v>23</v>
      </c>
      <c r="D141" s="54" t="s">
        <v>30</v>
      </c>
      <c r="E141" s="54" t="s">
        <v>31</v>
      </c>
      <c r="F141" s="54" t="s">
        <v>54</v>
      </c>
      <c r="G141" s="56">
        <v>240</v>
      </c>
      <c r="H141" s="55">
        <v>8410759.6999999993</v>
      </c>
      <c r="I141" s="55">
        <v>8326355.3200000003</v>
      </c>
      <c r="J141" s="52">
        <f t="shared" si="35"/>
        <v>98.996471388904396</v>
      </c>
    </row>
    <row r="142" spans="2:10" ht="42.75" customHeight="1" x14ac:dyDescent="0.25">
      <c r="B142" s="53" t="s">
        <v>193</v>
      </c>
      <c r="C142" s="54" t="s">
        <v>23</v>
      </c>
      <c r="D142" s="54" t="s">
        <v>30</v>
      </c>
      <c r="E142" s="54" t="s">
        <v>31</v>
      </c>
      <c r="F142" s="54" t="s">
        <v>192</v>
      </c>
      <c r="G142" s="56"/>
      <c r="H142" s="55">
        <f>H143</f>
        <v>4610000</v>
      </c>
      <c r="I142" s="55">
        <f t="shared" ref="I142" si="66">I143</f>
        <v>4581800</v>
      </c>
      <c r="J142" s="52">
        <f t="shared" ref="J142:J204" si="67">I142/H142*100</f>
        <v>99.388286334056403</v>
      </c>
    </row>
    <row r="143" spans="2:10" ht="55.5" customHeight="1" x14ac:dyDescent="0.25">
      <c r="B143" s="53" t="s">
        <v>67</v>
      </c>
      <c r="C143" s="54" t="s">
        <v>23</v>
      </c>
      <c r="D143" s="54" t="s">
        <v>30</v>
      </c>
      <c r="E143" s="54" t="s">
        <v>31</v>
      </c>
      <c r="F143" s="54" t="s">
        <v>192</v>
      </c>
      <c r="G143" s="56">
        <v>240</v>
      </c>
      <c r="H143" s="55">
        <f>4610000</f>
        <v>4610000</v>
      </c>
      <c r="I143" s="55">
        <v>4581800</v>
      </c>
      <c r="J143" s="52">
        <f t="shared" si="67"/>
        <v>99.388286334056403</v>
      </c>
    </row>
    <row r="144" spans="2:10" ht="16.5" customHeight="1" x14ac:dyDescent="0.25">
      <c r="B144" s="53" t="s">
        <v>42</v>
      </c>
      <c r="C144" s="54" t="s">
        <v>23</v>
      </c>
      <c r="D144" s="54" t="s">
        <v>30</v>
      </c>
      <c r="E144" s="54" t="s">
        <v>10</v>
      </c>
      <c r="F144" s="54"/>
      <c r="G144" s="56"/>
      <c r="H144" s="55">
        <f>H145</f>
        <v>13663003.98</v>
      </c>
      <c r="I144" s="55">
        <f>I145</f>
        <v>13354094.109999999</v>
      </c>
      <c r="J144" s="52">
        <f t="shared" si="67"/>
        <v>97.739077947630065</v>
      </c>
    </row>
    <row r="145" spans="2:10" ht="23.25" customHeight="1" x14ac:dyDescent="0.25">
      <c r="B145" s="53" t="s">
        <v>15</v>
      </c>
      <c r="C145" s="54" t="s">
        <v>23</v>
      </c>
      <c r="D145" s="54" t="s">
        <v>30</v>
      </c>
      <c r="E145" s="54" t="s">
        <v>10</v>
      </c>
      <c r="F145" s="54" t="s">
        <v>45</v>
      </c>
      <c r="G145" s="56"/>
      <c r="H145" s="55">
        <f>H146</f>
        <v>13663003.98</v>
      </c>
      <c r="I145" s="55">
        <f t="shared" ref="I145" si="68">I146</f>
        <v>13354094.109999999</v>
      </c>
      <c r="J145" s="52">
        <f t="shared" si="67"/>
        <v>97.739077947630065</v>
      </c>
    </row>
    <row r="146" spans="2:10" ht="41.25" customHeight="1" x14ac:dyDescent="0.25">
      <c r="B146" s="53" t="s">
        <v>94</v>
      </c>
      <c r="C146" s="54" t="s">
        <v>23</v>
      </c>
      <c r="D146" s="54" t="s">
        <v>30</v>
      </c>
      <c r="E146" s="54" t="s">
        <v>10</v>
      </c>
      <c r="F146" s="54" t="s">
        <v>46</v>
      </c>
      <c r="G146" s="56"/>
      <c r="H146" s="55">
        <f>H149+H151+H147</f>
        <v>13663003.98</v>
      </c>
      <c r="I146" s="55">
        <f t="shared" ref="I146" si="69">I149+I151+I147</f>
        <v>13354094.109999999</v>
      </c>
      <c r="J146" s="52">
        <f t="shared" si="67"/>
        <v>97.739077947630065</v>
      </c>
    </row>
    <row r="147" spans="2:10" ht="90" customHeight="1" x14ac:dyDescent="0.25">
      <c r="B147" s="53" t="s">
        <v>209</v>
      </c>
      <c r="C147" s="54" t="s">
        <v>23</v>
      </c>
      <c r="D147" s="54" t="s">
        <v>30</v>
      </c>
      <c r="E147" s="54" t="s">
        <v>10</v>
      </c>
      <c r="F147" s="54" t="s">
        <v>213</v>
      </c>
      <c r="G147" s="56"/>
      <c r="H147" s="55">
        <f>H148</f>
        <v>398300</v>
      </c>
      <c r="I147" s="55">
        <f t="shared" ref="I147" si="70">I148</f>
        <v>398261.96</v>
      </c>
      <c r="J147" s="52">
        <f t="shared" si="67"/>
        <v>99.990449409992479</v>
      </c>
    </row>
    <row r="148" spans="2:10" ht="54.75" customHeight="1" x14ac:dyDescent="0.25">
      <c r="B148" s="53" t="s">
        <v>67</v>
      </c>
      <c r="C148" s="54" t="s">
        <v>23</v>
      </c>
      <c r="D148" s="54" t="s">
        <v>30</v>
      </c>
      <c r="E148" s="54" t="s">
        <v>10</v>
      </c>
      <c r="F148" s="54" t="s">
        <v>213</v>
      </c>
      <c r="G148" s="56">
        <v>240</v>
      </c>
      <c r="H148" s="55">
        <f>398300</f>
        <v>398300</v>
      </c>
      <c r="I148" s="55">
        <v>398261.96</v>
      </c>
      <c r="J148" s="52">
        <f t="shared" si="67"/>
        <v>99.990449409992479</v>
      </c>
    </row>
    <row r="149" spans="2:10" ht="39" customHeight="1" x14ac:dyDescent="0.25">
      <c r="B149" s="53" t="s">
        <v>61</v>
      </c>
      <c r="C149" s="54" t="s">
        <v>23</v>
      </c>
      <c r="D149" s="54" t="s">
        <v>30</v>
      </c>
      <c r="E149" s="54" t="s">
        <v>10</v>
      </c>
      <c r="F149" s="54" t="s">
        <v>56</v>
      </c>
      <c r="G149" s="56"/>
      <c r="H149" s="55">
        <f>H150</f>
        <v>9475300</v>
      </c>
      <c r="I149" s="55">
        <f>I150</f>
        <v>9305904.0399999991</v>
      </c>
      <c r="J149" s="52">
        <f t="shared" si="67"/>
        <v>98.212236446339418</v>
      </c>
    </row>
    <row r="150" spans="2:10" ht="53.25" customHeight="1" x14ac:dyDescent="0.25">
      <c r="B150" s="53" t="s">
        <v>67</v>
      </c>
      <c r="C150" s="54" t="s">
        <v>23</v>
      </c>
      <c r="D150" s="54" t="s">
        <v>30</v>
      </c>
      <c r="E150" s="54" t="s">
        <v>10</v>
      </c>
      <c r="F150" s="54" t="s">
        <v>56</v>
      </c>
      <c r="G150" s="56">
        <v>240</v>
      </c>
      <c r="H150" s="55">
        <v>9475300</v>
      </c>
      <c r="I150" s="55">
        <v>9305904.0399999991</v>
      </c>
      <c r="J150" s="52">
        <f t="shared" si="67"/>
        <v>98.212236446339418</v>
      </c>
    </row>
    <row r="151" spans="2:10" ht="55.5" customHeight="1" x14ac:dyDescent="0.25">
      <c r="B151" s="53" t="s">
        <v>55</v>
      </c>
      <c r="C151" s="54" t="s">
        <v>23</v>
      </c>
      <c r="D151" s="54" t="s">
        <v>30</v>
      </c>
      <c r="E151" s="54" t="s">
        <v>10</v>
      </c>
      <c r="F151" s="54" t="s">
        <v>57</v>
      </c>
      <c r="G151" s="56"/>
      <c r="H151" s="55">
        <f>H152</f>
        <v>3789403.98</v>
      </c>
      <c r="I151" s="55">
        <f t="shared" ref="I151" si="71">I152</f>
        <v>3649928.11</v>
      </c>
      <c r="J151" s="52">
        <f t="shared" si="67"/>
        <v>96.319319060830239</v>
      </c>
    </row>
    <row r="152" spans="2:10" ht="54" customHeight="1" x14ac:dyDescent="0.25">
      <c r="B152" s="53" t="s">
        <v>67</v>
      </c>
      <c r="C152" s="54" t="s">
        <v>23</v>
      </c>
      <c r="D152" s="54" t="s">
        <v>30</v>
      </c>
      <c r="E152" s="54" t="s">
        <v>10</v>
      </c>
      <c r="F152" s="54" t="s">
        <v>57</v>
      </c>
      <c r="G152" s="56">
        <v>240</v>
      </c>
      <c r="H152" s="55">
        <v>3789403.98</v>
      </c>
      <c r="I152" s="55">
        <v>3649928.11</v>
      </c>
      <c r="J152" s="52">
        <f t="shared" si="67"/>
        <v>96.319319060830239</v>
      </c>
    </row>
    <row r="153" spans="2:10" ht="40.5" customHeight="1" x14ac:dyDescent="0.25">
      <c r="B153" s="21" t="s">
        <v>33</v>
      </c>
      <c r="C153" s="54" t="s">
        <v>23</v>
      </c>
      <c r="D153" s="54" t="s">
        <v>30</v>
      </c>
      <c r="E153" s="54" t="s">
        <v>30</v>
      </c>
      <c r="F153" s="54"/>
      <c r="G153" s="56"/>
      <c r="H153" s="55">
        <f t="shared" ref="H153:I155" si="72">H154</f>
        <v>37005322.439999998</v>
      </c>
      <c r="I153" s="55">
        <f t="shared" si="72"/>
        <v>34772795.25</v>
      </c>
      <c r="J153" s="52">
        <f t="shared" si="67"/>
        <v>93.967010573628187</v>
      </c>
    </row>
    <row r="154" spans="2:10" ht="18" customHeight="1" x14ac:dyDescent="0.25">
      <c r="B154" s="53" t="s">
        <v>15</v>
      </c>
      <c r="C154" s="54" t="s">
        <v>23</v>
      </c>
      <c r="D154" s="54" t="s">
        <v>30</v>
      </c>
      <c r="E154" s="54" t="s">
        <v>30</v>
      </c>
      <c r="F154" s="54" t="s">
        <v>45</v>
      </c>
      <c r="G154" s="56"/>
      <c r="H154" s="55">
        <f t="shared" si="72"/>
        <v>37005322.439999998</v>
      </c>
      <c r="I154" s="55">
        <f t="shared" si="72"/>
        <v>34772795.25</v>
      </c>
      <c r="J154" s="52">
        <f t="shared" si="67"/>
        <v>93.967010573628187</v>
      </c>
    </row>
    <row r="155" spans="2:10" ht="38.25" customHeight="1" x14ac:dyDescent="0.25">
      <c r="B155" s="53" t="s">
        <v>94</v>
      </c>
      <c r="C155" s="54" t="s">
        <v>23</v>
      </c>
      <c r="D155" s="54" t="s">
        <v>30</v>
      </c>
      <c r="E155" s="54" t="s">
        <v>30</v>
      </c>
      <c r="F155" s="54" t="s">
        <v>46</v>
      </c>
      <c r="G155" s="56"/>
      <c r="H155" s="55">
        <f>H156</f>
        <v>37005322.439999998</v>
      </c>
      <c r="I155" s="55">
        <f t="shared" si="72"/>
        <v>34772795.25</v>
      </c>
      <c r="J155" s="52">
        <f t="shared" si="67"/>
        <v>93.967010573628187</v>
      </c>
    </row>
    <row r="156" spans="2:10" ht="69.75" customHeight="1" x14ac:dyDescent="0.25">
      <c r="B156" s="53" t="s">
        <v>89</v>
      </c>
      <c r="C156" s="54" t="s">
        <v>23</v>
      </c>
      <c r="D156" s="54" t="s">
        <v>30</v>
      </c>
      <c r="E156" s="54" t="s">
        <v>30</v>
      </c>
      <c r="F156" s="54" t="s">
        <v>62</v>
      </c>
      <c r="G156" s="56"/>
      <c r="H156" s="55">
        <f>H157+H158+H159</f>
        <v>37005322.439999998</v>
      </c>
      <c r="I156" s="55">
        <f t="shared" ref="I156" si="73">I157+I158+I159</f>
        <v>34772795.25</v>
      </c>
      <c r="J156" s="52">
        <f t="shared" si="67"/>
        <v>93.967010573628187</v>
      </c>
    </row>
    <row r="157" spans="2:10" ht="30.75" customHeight="1" x14ac:dyDescent="0.25">
      <c r="B157" s="53" t="s">
        <v>70</v>
      </c>
      <c r="C157" s="54" t="s">
        <v>23</v>
      </c>
      <c r="D157" s="54" t="s">
        <v>30</v>
      </c>
      <c r="E157" s="54" t="s">
        <v>30</v>
      </c>
      <c r="F157" s="54" t="s">
        <v>62</v>
      </c>
      <c r="G157" s="56">
        <v>110</v>
      </c>
      <c r="H157" s="55">
        <v>28128369.559999999</v>
      </c>
      <c r="I157" s="55">
        <v>26333991.75</v>
      </c>
      <c r="J157" s="52">
        <f t="shared" si="67"/>
        <v>93.620754284486878</v>
      </c>
    </row>
    <row r="158" spans="2:10" ht="51.75" customHeight="1" x14ac:dyDescent="0.25">
      <c r="B158" s="53" t="s">
        <v>67</v>
      </c>
      <c r="C158" s="54" t="s">
        <v>23</v>
      </c>
      <c r="D158" s="54" t="s">
        <v>30</v>
      </c>
      <c r="E158" s="54" t="s">
        <v>30</v>
      </c>
      <c r="F158" s="54" t="s">
        <v>62</v>
      </c>
      <c r="G158" s="56">
        <v>240</v>
      </c>
      <c r="H158" s="55">
        <v>8588710.9600000009</v>
      </c>
      <c r="I158" s="55">
        <v>8150561.5800000001</v>
      </c>
      <c r="J158" s="52">
        <f t="shared" si="67"/>
        <v>94.898543191864491</v>
      </c>
    </row>
    <row r="159" spans="2:10" ht="29.25" customHeight="1" x14ac:dyDescent="0.25">
      <c r="B159" s="53" t="s">
        <v>68</v>
      </c>
      <c r="C159" s="54" t="s">
        <v>23</v>
      </c>
      <c r="D159" s="54" t="s">
        <v>30</v>
      </c>
      <c r="E159" s="54" t="s">
        <v>30</v>
      </c>
      <c r="F159" s="54" t="s">
        <v>62</v>
      </c>
      <c r="G159" s="56">
        <v>850</v>
      </c>
      <c r="H159" s="55">
        <v>288241.91999999998</v>
      </c>
      <c r="I159" s="55">
        <v>288241.91999999998</v>
      </c>
      <c r="J159" s="52">
        <f t="shared" si="67"/>
        <v>100</v>
      </c>
    </row>
    <row r="160" spans="2:10" ht="18" customHeight="1" x14ac:dyDescent="0.25">
      <c r="B160" s="53" t="s">
        <v>201</v>
      </c>
      <c r="C160" s="54" t="s">
        <v>23</v>
      </c>
      <c r="D160" s="54" t="s">
        <v>138</v>
      </c>
      <c r="E160" s="54"/>
      <c r="F160" s="54"/>
      <c r="G160" s="56"/>
      <c r="H160" s="55">
        <f>H161</f>
        <v>1800000</v>
      </c>
      <c r="I160" s="55">
        <f>I161</f>
        <v>912440.06</v>
      </c>
      <c r="J160" s="52">
        <f t="shared" si="67"/>
        <v>50.691114444444452</v>
      </c>
    </row>
    <row r="161" spans="1:13" ht="29.25" customHeight="1" x14ac:dyDescent="0.25">
      <c r="B161" s="53" t="s">
        <v>202</v>
      </c>
      <c r="C161" s="54" t="s">
        <v>23</v>
      </c>
      <c r="D161" s="54" t="s">
        <v>138</v>
      </c>
      <c r="E161" s="54" t="s">
        <v>30</v>
      </c>
      <c r="F161" s="54"/>
      <c r="G161" s="56"/>
      <c r="H161" s="55">
        <f>H162</f>
        <v>1800000</v>
      </c>
      <c r="I161" s="55">
        <f t="shared" ref="I161" si="74">I162</f>
        <v>912440.06</v>
      </c>
      <c r="J161" s="52">
        <f t="shared" si="67"/>
        <v>50.691114444444452</v>
      </c>
    </row>
    <row r="162" spans="1:13" ht="21" customHeight="1" x14ac:dyDescent="0.25">
      <c r="B162" s="53" t="s">
        <v>15</v>
      </c>
      <c r="C162" s="54" t="s">
        <v>23</v>
      </c>
      <c r="D162" s="54" t="s">
        <v>138</v>
      </c>
      <c r="E162" s="54" t="s">
        <v>30</v>
      </c>
      <c r="F162" s="54" t="s">
        <v>45</v>
      </c>
      <c r="G162" s="56"/>
      <c r="H162" s="55">
        <f>H163</f>
        <v>1800000</v>
      </c>
      <c r="I162" s="55">
        <f t="shared" ref="I162" si="75">I163</f>
        <v>912440.06</v>
      </c>
      <c r="J162" s="52">
        <f t="shared" si="67"/>
        <v>50.691114444444452</v>
      </c>
    </row>
    <row r="163" spans="1:13" ht="41.25" customHeight="1" x14ac:dyDescent="0.25">
      <c r="B163" s="53" t="s">
        <v>94</v>
      </c>
      <c r="C163" s="54" t="s">
        <v>23</v>
      </c>
      <c r="D163" s="54" t="s">
        <v>138</v>
      </c>
      <c r="E163" s="54" t="s">
        <v>30</v>
      </c>
      <c r="F163" s="54" t="s">
        <v>46</v>
      </c>
      <c r="G163" s="56"/>
      <c r="H163" s="55">
        <f>H164</f>
        <v>1800000</v>
      </c>
      <c r="I163" s="55">
        <f t="shared" ref="I163" si="76">I164</f>
        <v>912440.06</v>
      </c>
      <c r="J163" s="52">
        <f t="shared" si="67"/>
        <v>50.691114444444452</v>
      </c>
    </row>
    <row r="164" spans="1:13" ht="153.75" customHeight="1" x14ac:dyDescent="0.25">
      <c r="B164" s="53" t="s">
        <v>203</v>
      </c>
      <c r="C164" s="54" t="s">
        <v>23</v>
      </c>
      <c r="D164" s="54" t="s">
        <v>138</v>
      </c>
      <c r="E164" s="54" t="s">
        <v>30</v>
      </c>
      <c r="F164" s="54" t="s">
        <v>205</v>
      </c>
      <c r="G164" s="56"/>
      <c r="H164" s="55">
        <f>H165</f>
        <v>1800000</v>
      </c>
      <c r="I164" s="55">
        <f t="shared" ref="I164" si="77">I165</f>
        <v>912440.06</v>
      </c>
      <c r="J164" s="52">
        <f t="shared" si="67"/>
        <v>50.691114444444452</v>
      </c>
    </row>
    <row r="165" spans="1:13" ht="53.25" customHeight="1" x14ac:dyDescent="0.25">
      <c r="B165" s="53" t="s">
        <v>204</v>
      </c>
      <c r="C165" s="54" t="s">
        <v>23</v>
      </c>
      <c r="D165" s="54" t="s">
        <v>138</v>
      </c>
      <c r="E165" s="54" t="s">
        <v>30</v>
      </c>
      <c r="F165" s="54" t="s">
        <v>205</v>
      </c>
      <c r="G165" s="56">
        <v>240</v>
      </c>
      <c r="H165" s="55">
        <f>1800000</f>
        <v>1800000</v>
      </c>
      <c r="I165" s="55">
        <v>912440.06</v>
      </c>
      <c r="J165" s="52">
        <f t="shared" si="67"/>
        <v>50.691114444444452</v>
      </c>
    </row>
    <row r="166" spans="1:13" ht="15.75" customHeight="1" x14ac:dyDescent="0.25">
      <c r="B166" s="53" t="s">
        <v>20</v>
      </c>
      <c r="C166" s="54" t="s">
        <v>23</v>
      </c>
      <c r="D166" s="54">
        <v>10</v>
      </c>
      <c r="E166" s="54"/>
      <c r="F166" s="54"/>
      <c r="G166" s="56"/>
      <c r="H166" s="55">
        <f>SUM(H167)</f>
        <v>250116</v>
      </c>
      <c r="I166" s="55">
        <f>SUM(I167)</f>
        <v>246795.63</v>
      </c>
      <c r="J166" s="52">
        <f t="shared" si="67"/>
        <v>98.672467974859671</v>
      </c>
      <c r="L166" s="4"/>
      <c r="M166" s="4"/>
    </row>
    <row r="167" spans="1:13" ht="18" customHeight="1" x14ac:dyDescent="0.25">
      <c r="B167" s="53" t="s">
        <v>21</v>
      </c>
      <c r="C167" s="54" t="s">
        <v>23</v>
      </c>
      <c r="D167" s="54">
        <v>10</v>
      </c>
      <c r="E167" s="54" t="s">
        <v>8</v>
      </c>
      <c r="F167" s="54"/>
      <c r="G167" s="56"/>
      <c r="H167" s="55">
        <f t="shared" ref="H167:I170" si="78">SUM(H168)</f>
        <v>250116</v>
      </c>
      <c r="I167" s="55">
        <f t="shared" si="78"/>
        <v>246795.63</v>
      </c>
      <c r="J167" s="52">
        <f t="shared" si="67"/>
        <v>98.672467974859671</v>
      </c>
      <c r="L167" s="4"/>
      <c r="M167" s="4"/>
    </row>
    <row r="168" spans="1:13" ht="18.75" customHeight="1" x14ac:dyDescent="0.25">
      <c r="B168" s="53" t="s">
        <v>18</v>
      </c>
      <c r="C168" s="54" t="s">
        <v>23</v>
      </c>
      <c r="D168" s="54">
        <v>10</v>
      </c>
      <c r="E168" s="54" t="s">
        <v>8</v>
      </c>
      <c r="F168" s="54" t="s">
        <v>45</v>
      </c>
      <c r="G168" s="56"/>
      <c r="H168" s="55">
        <f t="shared" si="78"/>
        <v>250116</v>
      </c>
      <c r="I168" s="55">
        <f t="shared" si="78"/>
        <v>246795.63</v>
      </c>
      <c r="J168" s="52">
        <f t="shared" si="67"/>
        <v>98.672467974859671</v>
      </c>
      <c r="L168" s="4"/>
      <c r="M168" s="4"/>
    </row>
    <row r="169" spans="1:13" ht="41.25" customHeight="1" x14ac:dyDescent="0.25">
      <c r="B169" s="53" t="s">
        <v>94</v>
      </c>
      <c r="C169" s="54" t="s">
        <v>23</v>
      </c>
      <c r="D169" s="54">
        <v>10</v>
      </c>
      <c r="E169" s="54" t="s">
        <v>8</v>
      </c>
      <c r="F169" s="54" t="s">
        <v>46</v>
      </c>
      <c r="G169" s="56"/>
      <c r="H169" s="55">
        <f t="shared" si="78"/>
        <v>250116</v>
      </c>
      <c r="I169" s="55">
        <f t="shared" si="78"/>
        <v>246795.63</v>
      </c>
      <c r="J169" s="52">
        <f t="shared" si="67"/>
        <v>98.672467974859671</v>
      </c>
      <c r="L169" s="4"/>
      <c r="M169" s="4"/>
    </row>
    <row r="170" spans="1:13" ht="39" customHeight="1" x14ac:dyDescent="0.25">
      <c r="B170" s="53" t="s">
        <v>113</v>
      </c>
      <c r="C170" s="54" t="s">
        <v>23</v>
      </c>
      <c r="D170" s="54">
        <v>10</v>
      </c>
      <c r="E170" s="54" t="s">
        <v>8</v>
      </c>
      <c r="F170" s="54" t="s">
        <v>52</v>
      </c>
      <c r="G170" s="56"/>
      <c r="H170" s="55">
        <f t="shared" si="78"/>
        <v>250116</v>
      </c>
      <c r="I170" s="55">
        <f t="shared" si="78"/>
        <v>246795.63</v>
      </c>
      <c r="J170" s="52">
        <f t="shared" si="67"/>
        <v>98.672467974859671</v>
      </c>
      <c r="L170" s="4"/>
      <c r="M170" s="4"/>
    </row>
    <row r="171" spans="1:13" ht="38.25" x14ac:dyDescent="0.25">
      <c r="A171" s="9"/>
      <c r="B171" s="22" t="s">
        <v>93</v>
      </c>
      <c r="C171" s="54" t="s">
        <v>23</v>
      </c>
      <c r="D171" s="54">
        <v>10</v>
      </c>
      <c r="E171" s="54" t="s">
        <v>8</v>
      </c>
      <c r="F171" s="54" t="s">
        <v>52</v>
      </c>
      <c r="G171" s="56">
        <v>310</v>
      </c>
      <c r="H171" s="55">
        <f>230416+19700</f>
        <v>250116</v>
      </c>
      <c r="I171" s="55">
        <v>246795.63</v>
      </c>
      <c r="J171" s="52">
        <f t="shared" si="67"/>
        <v>98.672467974859671</v>
      </c>
      <c r="L171" s="4"/>
      <c r="M171" s="4"/>
    </row>
    <row r="172" spans="1:13" ht="54.75" customHeight="1" x14ac:dyDescent="0.25">
      <c r="B172" s="38" t="s">
        <v>34</v>
      </c>
      <c r="C172" s="54">
        <v>857</v>
      </c>
      <c r="D172" s="54"/>
      <c r="E172" s="54"/>
      <c r="F172" s="54"/>
      <c r="G172" s="56"/>
      <c r="H172" s="55">
        <f>H173</f>
        <v>310870</v>
      </c>
      <c r="I172" s="55">
        <f>I173</f>
        <v>281361.49</v>
      </c>
      <c r="J172" s="52">
        <f t="shared" si="67"/>
        <v>90.507765303824755</v>
      </c>
    </row>
    <row r="173" spans="1:13" ht="21" customHeight="1" x14ac:dyDescent="0.25">
      <c r="B173" s="53" t="s">
        <v>7</v>
      </c>
      <c r="C173" s="54">
        <v>857</v>
      </c>
      <c r="D173" s="54" t="s">
        <v>8</v>
      </c>
      <c r="E173" s="54"/>
      <c r="F173" s="54"/>
      <c r="G173" s="56"/>
      <c r="H173" s="55">
        <f>H174+H179</f>
        <v>310870</v>
      </c>
      <c r="I173" s="55">
        <f t="shared" ref="I173" si="79">I174</f>
        <v>281361.49</v>
      </c>
      <c r="J173" s="52">
        <f t="shared" si="67"/>
        <v>90.507765303824755</v>
      </c>
    </row>
    <row r="174" spans="1:13" ht="79.5" customHeight="1" x14ac:dyDescent="0.25">
      <c r="B174" s="53" t="s">
        <v>9</v>
      </c>
      <c r="C174" s="54">
        <v>857</v>
      </c>
      <c r="D174" s="54" t="s">
        <v>8</v>
      </c>
      <c r="E174" s="54" t="s">
        <v>10</v>
      </c>
      <c r="F174" s="54"/>
      <c r="G174" s="56"/>
      <c r="H174" s="55">
        <f>H175</f>
        <v>282180</v>
      </c>
      <c r="I174" s="55">
        <f t="shared" ref="I174" si="80">I175</f>
        <v>281361.49</v>
      </c>
      <c r="J174" s="52">
        <f t="shared" si="67"/>
        <v>99.709933375859379</v>
      </c>
    </row>
    <row r="175" spans="1:13" ht="42" customHeight="1" x14ac:dyDescent="0.25">
      <c r="B175" s="53" t="s">
        <v>11</v>
      </c>
      <c r="C175" s="54">
        <v>857</v>
      </c>
      <c r="D175" s="54" t="s">
        <v>8</v>
      </c>
      <c r="E175" s="54" t="s">
        <v>10</v>
      </c>
      <c r="F175" s="54" t="s">
        <v>43</v>
      </c>
      <c r="G175" s="56"/>
      <c r="H175" s="55">
        <f t="shared" ref="H175" si="81">SUM(H176)</f>
        <v>282180</v>
      </c>
      <c r="I175" s="55">
        <f t="shared" ref="I175" si="82">SUM(I176)</f>
        <v>281361.49</v>
      </c>
      <c r="J175" s="52">
        <f t="shared" si="67"/>
        <v>99.709933375859379</v>
      </c>
    </row>
    <row r="176" spans="1:13" ht="40.5" customHeight="1" x14ac:dyDescent="0.25">
      <c r="B176" s="53" t="s">
        <v>13</v>
      </c>
      <c r="C176" s="54">
        <v>857</v>
      </c>
      <c r="D176" s="54" t="s">
        <v>8</v>
      </c>
      <c r="E176" s="54" t="s">
        <v>10</v>
      </c>
      <c r="F176" s="54" t="s">
        <v>44</v>
      </c>
      <c r="G176" s="56"/>
      <c r="H176" s="55">
        <f>H177</f>
        <v>282180</v>
      </c>
      <c r="I176" s="55">
        <f t="shared" ref="I176:J176" si="83">I177</f>
        <v>281361.49</v>
      </c>
      <c r="J176" s="52">
        <f t="shared" si="83"/>
        <v>99.709933375859379</v>
      </c>
    </row>
    <row r="177" spans="2:11" ht="64.5" customHeight="1" x14ac:dyDescent="0.25">
      <c r="B177" s="53" t="s">
        <v>63</v>
      </c>
      <c r="C177" s="54">
        <v>857</v>
      </c>
      <c r="D177" s="54" t="s">
        <v>8</v>
      </c>
      <c r="E177" s="54" t="s">
        <v>10</v>
      </c>
      <c r="F177" s="54" t="s">
        <v>64</v>
      </c>
      <c r="G177" s="56"/>
      <c r="H177" s="55">
        <f t="shared" ref="H177:I177" si="84">H178</f>
        <v>282180</v>
      </c>
      <c r="I177" s="55">
        <f t="shared" si="84"/>
        <v>281361.49</v>
      </c>
      <c r="J177" s="52">
        <f t="shared" si="67"/>
        <v>99.709933375859379</v>
      </c>
    </row>
    <row r="178" spans="2:11" s="4" customFormat="1" ht="41.25" customHeight="1" x14ac:dyDescent="0.2">
      <c r="B178" s="44" t="s">
        <v>71</v>
      </c>
      <c r="C178" s="54">
        <v>857</v>
      </c>
      <c r="D178" s="54" t="s">
        <v>8</v>
      </c>
      <c r="E178" s="54" t="s">
        <v>10</v>
      </c>
      <c r="F178" s="54" t="s">
        <v>64</v>
      </c>
      <c r="G178" s="56">
        <v>120</v>
      </c>
      <c r="H178" s="55">
        <v>282180</v>
      </c>
      <c r="I178" s="55">
        <v>281361.49</v>
      </c>
      <c r="J178" s="52">
        <f t="shared" si="67"/>
        <v>99.709933375859379</v>
      </c>
    </row>
    <row r="179" spans="2:11" s="4" customFormat="1" ht="29.25" customHeight="1" x14ac:dyDescent="0.2">
      <c r="B179" s="53" t="s">
        <v>16</v>
      </c>
      <c r="C179" s="54">
        <v>857</v>
      </c>
      <c r="D179" s="54" t="s">
        <v>8</v>
      </c>
      <c r="E179" s="54" t="s">
        <v>32</v>
      </c>
      <c r="F179" s="54"/>
      <c r="G179" s="56"/>
      <c r="H179" s="55">
        <f>H180</f>
        <v>28690</v>
      </c>
      <c r="I179" s="55">
        <f t="shared" ref="I179" si="85">I180</f>
        <v>0</v>
      </c>
      <c r="J179" s="52">
        <f t="shared" si="67"/>
        <v>0</v>
      </c>
    </row>
    <row r="180" spans="2:11" s="4" customFormat="1" ht="68.25" customHeight="1" x14ac:dyDescent="0.2">
      <c r="B180" s="44" t="s">
        <v>164</v>
      </c>
      <c r="C180" s="54">
        <v>857</v>
      </c>
      <c r="D180" s="54" t="s">
        <v>8</v>
      </c>
      <c r="E180" s="54" t="s">
        <v>32</v>
      </c>
      <c r="F180" s="54" t="s">
        <v>163</v>
      </c>
      <c r="G180" s="56"/>
      <c r="H180" s="55">
        <f>H181</f>
        <v>28690</v>
      </c>
      <c r="I180" s="55">
        <f t="shared" ref="I180" si="86">I181</f>
        <v>0</v>
      </c>
      <c r="J180" s="52">
        <f t="shared" si="67"/>
        <v>0</v>
      </c>
    </row>
    <row r="181" spans="2:11" s="4" customFormat="1" ht="51" customHeight="1" x14ac:dyDescent="0.2">
      <c r="B181" s="53" t="s">
        <v>67</v>
      </c>
      <c r="C181" s="54">
        <v>857</v>
      </c>
      <c r="D181" s="54" t="s">
        <v>8</v>
      </c>
      <c r="E181" s="54" t="s">
        <v>32</v>
      </c>
      <c r="F181" s="54" t="s">
        <v>163</v>
      </c>
      <c r="G181" s="56">
        <v>240</v>
      </c>
      <c r="H181" s="55">
        <v>28690</v>
      </c>
      <c r="I181" s="55">
        <v>0</v>
      </c>
      <c r="J181" s="52">
        <f t="shared" si="67"/>
        <v>0</v>
      </c>
    </row>
    <row r="182" spans="2:11" ht="39" x14ac:dyDescent="0.25">
      <c r="B182" s="38" t="s">
        <v>35</v>
      </c>
      <c r="C182" s="31">
        <v>859</v>
      </c>
      <c r="D182" s="54"/>
      <c r="E182" s="54"/>
      <c r="F182" s="54"/>
      <c r="G182" s="56"/>
      <c r="H182" s="55">
        <f>H183+H205</f>
        <v>47242234.109999999</v>
      </c>
      <c r="I182" s="55">
        <f>I183+I205</f>
        <v>44021933.769999996</v>
      </c>
      <c r="J182" s="52">
        <f t="shared" si="67"/>
        <v>93.183429190707244</v>
      </c>
      <c r="K182" s="5"/>
    </row>
    <row r="183" spans="2:11" x14ac:dyDescent="0.25">
      <c r="B183" s="53" t="s">
        <v>81</v>
      </c>
      <c r="C183" s="54">
        <v>859</v>
      </c>
      <c r="D183" s="54" t="s">
        <v>17</v>
      </c>
      <c r="E183" s="54"/>
      <c r="F183" s="54"/>
      <c r="G183" s="56"/>
      <c r="H183" s="55">
        <f>H184</f>
        <v>31255086.370000001</v>
      </c>
      <c r="I183" s="55">
        <f>I184</f>
        <v>29535248.199999999</v>
      </c>
      <c r="J183" s="52">
        <f t="shared" si="67"/>
        <v>94.497413478112222</v>
      </c>
    </row>
    <row r="184" spans="2:11" x14ac:dyDescent="0.25">
      <c r="B184" s="53" t="s">
        <v>36</v>
      </c>
      <c r="C184" s="54">
        <v>859</v>
      </c>
      <c r="D184" s="54" t="s">
        <v>17</v>
      </c>
      <c r="E184" s="54" t="s">
        <v>8</v>
      </c>
      <c r="F184" s="54"/>
      <c r="G184" s="56"/>
      <c r="H184" s="55">
        <f>H185</f>
        <v>31255086.370000001</v>
      </c>
      <c r="I184" s="55">
        <f t="shared" ref="I184" si="87">I185</f>
        <v>29535248.199999999</v>
      </c>
      <c r="J184" s="52">
        <f t="shared" si="67"/>
        <v>94.497413478112222</v>
      </c>
    </row>
    <row r="185" spans="2:11" ht="64.5" x14ac:dyDescent="0.25">
      <c r="B185" s="42" t="s">
        <v>135</v>
      </c>
      <c r="C185" s="54">
        <v>859</v>
      </c>
      <c r="D185" s="54" t="s">
        <v>17</v>
      </c>
      <c r="E185" s="54" t="s">
        <v>8</v>
      </c>
      <c r="F185" s="54" t="s">
        <v>65</v>
      </c>
      <c r="G185" s="56"/>
      <c r="H185" s="55">
        <f>H186+H190</f>
        <v>31255086.370000001</v>
      </c>
      <c r="I185" s="55">
        <f>I186+I190</f>
        <v>29535248.199999999</v>
      </c>
      <c r="J185" s="52">
        <f t="shared" si="67"/>
        <v>94.497413478112222</v>
      </c>
    </row>
    <row r="186" spans="2:11" ht="23.25" customHeight="1" x14ac:dyDescent="0.25">
      <c r="B186" s="34" t="s">
        <v>157</v>
      </c>
      <c r="C186" s="54" t="s">
        <v>37</v>
      </c>
      <c r="D186" s="54" t="s">
        <v>17</v>
      </c>
      <c r="E186" s="54" t="s">
        <v>8</v>
      </c>
      <c r="F186" s="54" t="s">
        <v>150</v>
      </c>
      <c r="G186" s="56"/>
      <c r="H186" s="55">
        <f>H187</f>
        <v>741054.41</v>
      </c>
      <c r="I186" s="55">
        <f t="shared" ref="I186" si="88">I187</f>
        <v>741054.41</v>
      </c>
      <c r="J186" s="52">
        <f t="shared" si="67"/>
        <v>100</v>
      </c>
    </row>
    <row r="187" spans="2:11" ht="42.75" customHeight="1" x14ac:dyDescent="0.25">
      <c r="B187" s="53" t="s">
        <v>158</v>
      </c>
      <c r="C187" s="54" t="s">
        <v>37</v>
      </c>
      <c r="D187" s="54" t="s">
        <v>17</v>
      </c>
      <c r="E187" s="54" t="s">
        <v>8</v>
      </c>
      <c r="F187" s="54" t="s">
        <v>155</v>
      </c>
      <c r="G187" s="56"/>
      <c r="H187" s="55">
        <f>H188</f>
        <v>741054.41</v>
      </c>
      <c r="I187" s="55">
        <f t="shared" ref="I187" si="89">I188</f>
        <v>741054.41</v>
      </c>
      <c r="J187" s="52">
        <f t="shared" si="67"/>
        <v>100</v>
      </c>
    </row>
    <row r="188" spans="2:11" ht="84.75" customHeight="1" x14ac:dyDescent="0.25">
      <c r="B188" s="53" t="s">
        <v>159</v>
      </c>
      <c r="C188" s="54" t="s">
        <v>37</v>
      </c>
      <c r="D188" s="54" t="s">
        <v>17</v>
      </c>
      <c r="E188" s="54" t="s">
        <v>8</v>
      </c>
      <c r="F188" s="54" t="s">
        <v>156</v>
      </c>
      <c r="G188" s="56"/>
      <c r="H188" s="55">
        <f>H189</f>
        <v>741054.41</v>
      </c>
      <c r="I188" s="55">
        <f>I189</f>
        <v>741054.41</v>
      </c>
      <c r="J188" s="52">
        <f t="shared" si="67"/>
        <v>100</v>
      </c>
    </row>
    <row r="189" spans="2:11" ht="26.25" x14ac:dyDescent="0.25">
      <c r="B189" s="53" t="s">
        <v>72</v>
      </c>
      <c r="C189" s="54" t="s">
        <v>37</v>
      </c>
      <c r="D189" s="54" t="s">
        <v>17</v>
      </c>
      <c r="E189" s="54" t="s">
        <v>8</v>
      </c>
      <c r="F189" s="54" t="s">
        <v>156</v>
      </c>
      <c r="G189" s="56">
        <v>610</v>
      </c>
      <c r="H189" s="55">
        <v>741054.41</v>
      </c>
      <c r="I189" s="55">
        <v>741054.41</v>
      </c>
      <c r="J189" s="52">
        <f t="shared" si="67"/>
        <v>100</v>
      </c>
    </row>
    <row r="190" spans="2:11" ht="26.25" x14ac:dyDescent="0.25">
      <c r="B190" s="53" t="s">
        <v>107</v>
      </c>
      <c r="C190" s="54">
        <v>859</v>
      </c>
      <c r="D190" s="54" t="s">
        <v>17</v>
      </c>
      <c r="E190" s="54" t="s">
        <v>8</v>
      </c>
      <c r="F190" s="54" t="s">
        <v>114</v>
      </c>
      <c r="G190" s="56"/>
      <c r="H190" s="55">
        <f>H191+H198</f>
        <v>30514031.960000001</v>
      </c>
      <c r="I190" s="55">
        <f>I191+I198</f>
        <v>28794193.789999999</v>
      </c>
      <c r="J190" s="52">
        <f t="shared" si="67"/>
        <v>94.363779351563608</v>
      </c>
    </row>
    <row r="191" spans="2:11" ht="66.75" customHeight="1" x14ac:dyDescent="0.25">
      <c r="B191" s="53" t="s">
        <v>116</v>
      </c>
      <c r="C191" s="54" t="s">
        <v>37</v>
      </c>
      <c r="D191" s="54" t="s">
        <v>17</v>
      </c>
      <c r="E191" s="54" t="s">
        <v>8</v>
      </c>
      <c r="F191" s="54" t="s">
        <v>115</v>
      </c>
      <c r="G191" s="56"/>
      <c r="H191" s="55">
        <f>H192+H196+H194</f>
        <v>21165853.57</v>
      </c>
      <c r="I191" s="55">
        <f t="shared" ref="I191" si="90">I192+I196+I194</f>
        <v>20224061.27</v>
      </c>
      <c r="J191" s="52">
        <f t="shared" si="67"/>
        <v>95.550416632689576</v>
      </c>
    </row>
    <row r="192" spans="2:11" s="6" customFormat="1" ht="64.5" customHeight="1" x14ac:dyDescent="0.2">
      <c r="B192" s="53" t="s">
        <v>86</v>
      </c>
      <c r="C192" s="54">
        <v>859</v>
      </c>
      <c r="D192" s="54" t="s">
        <v>17</v>
      </c>
      <c r="E192" s="54" t="s">
        <v>8</v>
      </c>
      <c r="F192" s="54" t="s">
        <v>117</v>
      </c>
      <c r="G192" s="56"/>
      <c r="H192" s="55">
        <f>H193</f>
        <v>15720946.66</v>
      </c>
      <c r="I192" s="55">
        <f t="shared" ref="I192" si="91">I193</f>
        <v>14779933.359999999</v>
      </c>
      <c r="J192" s="52">
        <f t="shared" si="67"/>
        <v>94.014270766567179</v>
      </c>
    </row>
    <row r="193" spans="2:10" s="6" customFormat="1" ht="26.25" customHeight="1" x14ac:dyDescent="0.2">
      <c r="B193" s="53" t="s">
        <v>72</v>
      </c>
      <c r="C193" s="54">
        <v>859</v>
      </c>
      <c r="D193" s="54" t="s">
        <v>17</v>
      </c>
      <c r="E193" s="54" t="s">
        <v>8</v>
      </c>
      <c r="F193" s="54" t="s">
        <v>117</v>
      </c>
      <c r="G193" s="56">
        <v>610</v>
      </c>
      <c r="H193" s="55">
        <v>15720946.66</v>
      </c>
      <c r="I193" s="55">
        <v>14779933.359999999</v>
      </c>
      <c r="J193" s="52">
        <f t="shared" si="67"/>
        <v>94.014270766567179</v>
      </c>
    </row>
    <row r="194" spans="2:10" s="6" customFormat="1" ht="89.25" customHeight="1" x14ac:dyDescent="0.2">
      <c r="B194" s="53" t="s">
        <v>209</v>
      </c>
      <c r="C194" s="54">
        <v>859</v>
      </c>
      <c r="D194" s="54" t="s">
        <v>17</v>
      </c>
      <c r="E194" s="54" t="s">
        <v>8</v>
      </c>
      <c r="F194" s="54" t="s">
        <v>208</v>
      </c>
      <c r="G194" s="56"/>
      <c r="H194" s="55">
        <f>H195</f>
        <v>4893265.17</v>
      </c>
      <c r="I194" s="55">
        <f t="shared" ref="I194" si="92">I195</f>
        <v>4892486.17</v>
      </c>
      <c r="J194" s="52">
        <f t="shared" si="67"/>
        <v>99.984080159710615</v>
      </c>
    </row>
    <row r="195" spans="2:10" s="6" customFormat="1" ht="26.25" customHeight="1" x14ac:dyDescent="0.2">
      <c r="B195" s="53" t="s">
        <v>72</v>
      </c>
      <c r="C195" s="54">
        <v>859</v>
      </c>
      <c r="D195" s="54" t="s">
        <v>17</v>
      </c>
      <c r="E195" s="54" t="s">
        <v>8</v>
      </c>
      <c r="F195" s="54" t="s">
        <v>208</v>
      </c>
      <c r="G195" s="56">
        <v>610</v>
      </c>
      <c r="H195" s="55">
        <v>4893265.17</v>
      </c>
      <c r="I195" s="55">
        <v>4892486.17</v>
      </c>
      <c r="J195" s="52">
        <f t="shared" si="67"/>
        <v>99.984080159710615</v>
      </c>
    </row>
    <row r="196" spans="2:10" s="6" customFormat="1" ht="78.75" customHeight="1" x14ac:dyDescent="0.2">
      <c r="B196" s="53" t="s">
        <v>119</v>
      </c>
      <c r="C196" s="54" t="s">
        <v>37</v>
      </c>
      <c r="D196" s="54" t="s">
        <v>17</v>
      </c>
      <c r="E196" s="54" t="s">
        <v>8</v>
      </c>
      <c r="F196" s="54" t="s">
        <v>118</v>
      </c>
      <c r="G196" s="56"/>
      <c r="H196" s="55">
        <f>H197</f>
        <v>551641.74</v>
      </c>
      <c r="I196" s="55">
        <f t="shared" ref="I196" si="93">I197</f>
        <v>551641.74</v>
      </c>
      <c r="J196" s="52">
        <f t="shared" si="67"/>
        <v>100</v>
      </c>
    </row>
    <row r="197" spans="2:10" s="6" customFormat="1" ht="26.25" customHeight="1" x14ac:dyDescent="0.2">
      <c r="B197" s="53" t="s">
        <v>72</v>
      </c>
      <c r="C197" s="54" t="s">
        <v>37</v>
      </c>
      <c r="D197" s="54" t="s">
        <v>17</v>
      </c>
      <c r="E197" s="54" t="s">
        <v>8</v>
      </c>
      <c r="F197" s="54" t="s">
        <v>118</v>
      </c>
      <c r="G197" s="56">
        <v>610</v>
      </c>
      <c r="H197" s="55">
        <v>551641.74</v>
      </c>
      <c r="I197" s="55">
        <v>551641.74</v>
      </c>
      <c r="J197" s="52">
        <f t="shared" si="67"/>
        <v>100</v>
      </c>
    </row>
    <row r="198" spans="2:10" s="6" customFormat="1" ht="41.25" customHeight="1" x14ac:dyDescent="0.2">
      <c r="B198" s="53" t="s">
        <v>167</v>
      </c>
      <c r="C198" s="54" t="s">
        <v>37</v>
      </c>
      <c r="D198" s="54" t="s">
        <v>17</v>
      </c>
      <c r="E198" s="54" t="s">
        <v>8</v>
      </c>
      <c r="F198" s="54" t="s">
        <v>120</v>
      </c>
      <c r="G198" s="56"/>
      <c r="H198" s="55">
        <f>H199+H203+H201</f>
        <v>9348178.3900000006</v>
      </c>
      <c r="I198" s="55">
        <f t="shared" ref="I198" si="94">I199+I203+I201</f>
        <v>8570132.5199999996</v>
      </c>
      <c r="J198" s="52">
        <f t="shared" si="67"/>
        <v>91.67703227794307</v>
      </c>
    </row>
    <row r="199" spans="2:10" s="6" customFormat="1" ht="64.5" customHeight="1" x14ac:dyDescent="0.2">
      <c r="B199" s="53" t="s">
        <v>87</v>
      </c>
      <c r="C199" s="54" t="s">
        <v>37</v>
      </c>
      <c r="D199" s="54" t="s">
        <v>17</v>
      </c>
      <c r="E199" s="54" t="s">
        <v>8</v>
      </c>
      <c r="F199" s="54" t="s">
        <v>121</v>
      </c>
      <c r="G199" s="56"/>
      <c r="H199" s="55">
        <f>H200</f>
        <v>8821042.0099999998</v>
      </c>
      <c r="I199" s="55">
        <f t="shared" ref="I199" si="95">I200</f>
        <v>8043030.1399999997</v>
      </c>
      <c r="J199" s="52">
        <f t="shared" si="67"/>
        <v>91.180045746092077</v>
      </c>
    </row>
    <row r="200" spans="2:10" s="6" customFormat="1" ht="24" customHeight="1" x14ac:dyDescent="0.2">
      <c r="B200" s="53" t="s">
        <v>72</v>
      </c>
      <c r="C200" s="54">
        <v>859</v>
      </c>
      <c r="D200" s="54" t="s">
        <v>17</v>
      </c>
      <c r="E200" s="54" t="s">
        <v>8</v>
      </c>
      <c r="F200" s="54" t="s">
        <v>121</v>
      </c>
      <c r="G200" s="56">
        <v>610</v>
      </c>
      <c r="H200" s="55">
        <v>8821042.0099999998</v>
      </c>
      <c r="I200" s="55">
        <v>8043030.1399999997</v>
      </c>
      <c r="J200" s="52">
        <f t="shared" si="67"/>
        <v>91.180045746092077</v>
      </c>
    </row>
    <row r="201" spans="2:10" s="6" customFormat="1" ht="95.25" customHeight="1" x14ac:dyDescent="0.2">
      <c r="B201" s="53" t="s">
        <v>209</v>
      </c>
      <c r="C201" s="54">
        <v>859</v>
      </c>
      <c r="D201" s="54" t="s">
        <v>17</v>
      </c>
      <c r="E201" s="54" t="s">
        <v>8</v>
      </c>
      <c r="F201" s="54" t="s">
        <v>212</v>
      </c>
      <c r="G201" s="56"/>
      <c r="H201" s="55">
        <f>H202</f>
        <v>200000</v>
      </c>
      <c r="I201" s="55">
        <f t="shared" ref="I201" si="96">I202</f>
        <v>199966</v>
      </c>
      <c r="J201" s="52">
        <f t="shared" si="67"/>
        <v>99.983000000000004</v>
      </c>
    </row>
    <row r="202" spans="2:10" s="6" customFormat="1" ht="24" customHeight="1" x14ac:dyDescent="0.2">
      <c r="B202" s="53" t="s">
        <v>72</v>
      </c>
      <c r="C202" s="54">
        <v>859</v>
      </c>
      <c r="D202" s="54" t="s">
        <v>17</v>
      </c>
      <c r="E202" s="54" t="s">
        <v>8</v>
      </c>
      <c r="F202" s="54" t="s">
        <v>212</v>
      </c>
      <c r="G202" s="56">
        <v>610</v>
      </c>
      <c r="H202" s="55">
        <f>200000</f>
        <v>200000</v>
      </c>
      <c r="I202" s="55">
        <v>199966</v>
      </c>
      <c r="J202" s="52">
        <f t="shared" si="67"/>
        <v>99.983000000000004</v>
      </c>
    </row>
    <row r="203" spans="2:10" s="6" customFormat="1" ht="81" customHeight="1" x14ac:dyDescent="0.2">
      <c r="B203" s="53" t="s">
        <v>123</v>
      </c>
      <c r="C203" s="54">
        <v>859</v>
      </c>
      <c r="D203" s="54" t="s">
        <v>17</v>
      </c>
      <c r="E203" s="54" t="s">
        <v>8</v>
      </c>
      <c r="F203" s="54" t="s">
        <v>122</v>
      </c>
      <c r="G203" s="56"/>
      <c r="H203" s="55">
        <f>H204</f>
        <v>327136.38</v>
      </c>
      <c r="I203" s="55">
        <f t="shared" ref="I203" si="97">I204</f>
        <v>327136.38</v>
      </c>
      <c r="J203" s="52">
        <f t="shared" si="67"/>
        <v>100</v>
      </c>
    </row>
    <row r="204" spans="2:10" ht="26.25" customHeight="1" x14ac:dyDescent="0.25">
      <c r="B204" s="53" t="s">
        <v>72</v>
      </c>
      <c r="C204" s="54">
        <v>859</v>
      </c>
      <c r="D204" s="54" t="s">
        <v>17</v>
      </c>
      <c r="E204" s="54" t="s">
        <v>8</v>
      </c>
      <c r="F204" s="54" t="s">
        <v>122</v>
      </c>
      <c r="G204" s="56">
        <v>610</v>
      </c>
      <c r="H204" s="55">
        <v>327136.38</v>
      </c>
      <c r="I204" s="55">
        <v>327136.38</v>
      </c>
      <c r="J204" s="52">
        <f t="shared" si="67"/>
        <v>100</v>
      </c>
    </row>
    <row r="205" spans="2:10" x14ac:dyDescent="0.25">
      <c r="B205" s="53" t="s">
        <v>38</v>
      </c>
      <c r="C205" s="54">
        <v>859</v>
      </c>
      <c r="D205" s="54">
        <v>11</v>
      </c>
      <c r="E205" s="54"/>
      <c r="F205" s="54"/>
      <c r="G205" s="56"/>
      <c r="H205" s="55">
        <f>H206</f>
        <v>15987147.74</v>
      </c>
      <c r="I205" s="55">
        <f>I206</f>
        <v>14486685.57</v>
      </c>
      <c r="J205" s="52">
        <f t="shared" ref="J205:J215" si="98">I205/H205*100</f>
        <v>90.614572440299469</v>
      </c>
    </row>
    <row r="206" spans="2:10" ht="22.5" customHeight="1" x14ac:dyDescent="0.25">
      <c r="B206" s="53" t="s">
        <v>39</v>
      </c>
      <c r="C206" s="54">
        <v>859</v>
      </c>
      <c r="D206" s="54">
        <v>11</v>
      </c>
      <c r="E206" s="54" t="s">
        <v>8</v>
      </c>
      <c r="F206" s="54"/>
      <c r="G206" s="56"/>
      <c r="H206" s="55">
        <f>H207</f>
        <v>15987147.74</v>
      </c>
      <c r="I206" s="55">
        <f t="shared" ref="I206" si="99">I207</f>
        <v>14486685.57</v>
      </c>
      <c r="J206" s="52">
        <f t="shared" si="98"/>
        <v>90.614572440299469</v>
      </c>
    </row>
    <row r="207" spans="2:10" ht="69" customHeight="1" x14ac:dyDescent="0.25">
      <c r="B207" s="42" t="s">
        <v>135</v>
      </c>
      <c r="C207" s="54">
        <v>859</v>
      </c>
      <c r="D207" s="54">
        <v>11</v>
      </c>
      <c r="E207" s="54" t="s">
        <v>8</v>
      </c>
      <c r="F207" s="54" t="s">
        <v>65</v>
      </c>
      <c r="G207" s="56"/>
      <c r="H207" s="55">
        <f t="shared" ref="H207:H210" si="100">H208</f>
        <v>15987147.74</v>
      </c>
      <c r="I207" s="55">
        <f t="shared" ref="I207" si="101">I208</f>
        <v>14486685.57</v>
      </c>
      <c r="J207" s="52">
        <f t="shared" si="98"/>
        <v>90.614572440299469</v>
      </c>
    </row>
    <row r="208" spans="2:10" s="6" customFormat="1" ht="27" customHeight="1" x14ac:dyDescent="0.2">
      <c r="B208" s="53" t="s">
        <v>107</v>
      </c>
      <c r="C208" s="54">
        <v>859</v>
      </c>
      <c r="D208" s="54">
        <v>11</v>
      </c>
      <c r="E208" s="54" t="s">
        <v>8</v>
      </c>
      <c r="F208" s="54" t="s">
        <v>114</v>
      </c>
      <c r="G208" s="56"/>
      <c r="H208" s="55">
        <f t="shared" si="100"/>
        <v>15987147.74</v>
      </c>
      <c r="I208" s="55">
        <f t="shared" ref="I208" si="102">I209</f>
        <v>14486685.57</v>
      </c>
      <c r="J208" s="52">
        <f t="shared" si="98"/>
        <v>90.614572440299469</v>
      </c>
    </row>
    <row r="209" spans="2:10" s="6" customFormat="1" ht="59.25" customHeight="1" x14ac:dyDescent="0.2">
      <c r="B209" s="53" t="s">
        <v>127</v>
      </c>
      <c r="C209" s="54">
        <v>859</v>
      </c>
      <c r="D209" s="54">
        <v>11</v>
      </c>
      <c r="E209" s="54" t="s">
        <v>8</v>
      </c>
      <c r="F209" s="54" t="s">
        <v>124</v>
      </c>
      <c r="G209" s="56"/>
      <c r="H209" s="55">
        <f>H210+H212</f>
        <v>15987147.74</v>
      </c>
      <c r="I209" s="55">
        <f>I210+I212</f>
        <v>14486685.57</v>
      </c>
      <c r="J209" s="52">
        <f t="shared" si="98"/>
        <v>90.614572440299469</v>
      </c>
    </row>
    <row r="210" spans="2:10" s="6" customFormat="1" ht="66" customHeight="1" x14ac:dyDescent="0.2">
      <c r="B210" s="53" t="s">
        <v>88</v>
      </c>
      <c r="C210" s="54">
        <v>859</v>
      </c>
      <c r="D210" s="54">
        <v>11</v>
      </c>
      <c r="E210" s="54" t="s">
        <v>8</v>
      </c>
      <c r="F210" s="54" t="s">
        <v>125</v>
      </c>
      <c r="G210" s="56"/>
      <c r="H210" s="55">
        <f t="shared" si="100"/>
        <v>15937147.74</v>
      </c>
      <c r="I210" s="55">
        <f t="shared" ref="I210" si="103">I211</f>
        <v>14436685.57</v>
      </c>
      <c r="J210" s="52">
        <f t="shared" si="98"/>
        <v>90.585127310867236</v>
      </c>
    </row>
    <row r="211" spans="2:10" s="6" customFormat="1" ht="26.25" customHeight="1" x14ac:dyDescent="0.2">
      <c r="B211" s="53" t="s">
        <v>72</v>
      </c>
      <c r="C211" s="54">
        <v>859</v>
      </c>
      <c r="D211" s="54">
        <v>11</v>
      </c>
      <c r="E211" s="54" t="s">
        <v>8</v>
      </c>
      <c r="F211" s="54" t="s">
        <v>125</v>
      </c>
      <c r="G211" s="56">
        <v>610</v>
      </c>
      <c r="H211" s="55">
        <v>15937147.74</v>
      </c>
      <c r="I211" s="55">
        <v>14436685.57</v>
      </c>
      <c r="J211" s="52">
        <f t="shared" si="98"/>
        <v>90.585127310867236</v>
      </c>
    </row>
    <row r="212" spans="2:10" s="6" customFormat="1" ht="39" customHeight="1" x14ac:dyDescent="0.2">
      <c r="B212" s="23" t="s">
        <v>128</v>
      </c>
      <c r="C212" s="24" t="s">
        <v>37</v>
      </c>
      <c r="D212" s="24" t="s">
        <v>79</v>
      </c>
      <c r="E212" s="24" t="s">
        <v>8</v>
      </c>
      <c r="F212" s="24" t="s">
        <v>126</v>
      </c>
      <c r="G212" s="25"/>
      <c r="H212" s="37">
        <f>H213+H214</f>
        <v>50000</v>
      </c>
      <c r="I212" s="37">
        <f>I213+I214</f>
        <v>50000</v>
      </c>
      <c r="J212" s="52">
        <f t="shared" si="98"/>
        <v>100</v>
      </c>
    </row>
    <row r="213" spans="2:10" s="6" customFormat="1" ht="50.25" customHeight="1" x14ac:dyDescent="0.2">
      <c r="B213" s="53" t="s">
        <v>67</v>
      </c>
      <c r="C213" s="24" t="s">
        <v>37</v>
      </c>
      <c r="D213" s="24" t="s">
        <v>79</v>
      </c>
      <c r="E213" s="24" t="s">
        <v>8</v>
      </c>
      <c r="F213" s="24" t="s">
        <v>126</v>
      </c>
      <c r="G213" s="25">
        <v>240</v>
      </c>
      <c r="H213" s="37">
        <v>18000</v>
      </c>
      <c r="I213" s="37">
        <v>18000</v>
      </c>
      <c r="J213" s="52">
        <f t="shared" si="98"/>
        <v>100</v>
      </c>
    </row>
    <row r="214" spans="2:10" s="6" customFormat="1" ht="28.5" customHeight="1" x14ac:dyDescent="0.2">
      <c r="B214" s="23" t="s">
        <v>68</v>
      </c>
      <c r="C214" s="24" t="s">
        <v>37</v>
      </c>
      <c r="D214" s="24" t="s">
        <v>79</v>
      </c>
      <c r="E214" s="24" t="s">
        <v>8</v>
      </c>
      <c r="F214" s="24" t="s">
        <v>126</v>
      </c>
      <c r="G214" s="25">
        <v>850</v>
      </c>
      <c r="H214" s="37">
        <v>32000</v>
      </c>
      <c r="I214" s="37">
        <v>32000</v>
      </c>
      <c r="J214" s="52">
        <f t="shared" si="98"/>
        <v>100</v>
      </c>
    </row>
    <row r="215" spans="2:10" ht="19.5" customHeight="1" thickBot="1" x14ac:dyDescent="0.3">
      <c r="B215" s="26" t="s">
        <v>66</v>
      </c>
      <c r="C215" s="27"/>
      <c r="D215" s="27"/>
      <c r="E215" s="27"/>
      <c r="F215" s="27"/>
      <c r="G215" s="27"/>
      <c r="H215" s="32">
        <f>H12+H38+H172+H182</f>
        <v>379178720.51000005</v>
      </c>
      <c r="I215" s="32">
        <f>I12+I38+I172+I182</f>
        <v>357169424.20999998</v>
      </c>
      <c r="J215" s="60">
        <f t="shared" si="98"/>
        <v>94.195534952384122</v>
      </c>
    </row>
    <row r="216" spans="2:10" s="7" customFormat="1" ht="0.75" customHeight="1" x14ac:dyDescent="0.25">
      <c r="B216" s="61" t="s">
        <v>195</v>
      </c>
      <c r="C216" s="61"/>
      <c r="D216" s="10"/>
      <c r="E216" s="10"/>
      <c r="F216" s="28"/>
      <c r="G216" s="28"/>
      <c r="H216" s="28"/>
      <c r="I216" s="67" t="s">
        <v>194</v>
      </c>
      <c r="J216" s="67"/>
    </row>
    <row r="217" spans="2:10" x14ac:dyDescent="0.25">
      <c r="B217" s="10"/>
      <c r="C217" s="10"/>
      <c r="D217" s="10"/>
      <c r="E217" s="10"/>
      <c r="F217" s="10"/>
      <c r="G217" s="10"/>
      <c r="H217" s="11"/>
      <c r="I217" s="12"/>
      <c r="J217" s="12"/>
    </row>
    <row r="218" spans="2:10" x14ac:dyDescent="0.25">
      <c r="B218" s="61"/>
      <c r="C218" s="61"/>
      <c r="D218" s="29"/>
      <c r="E218" s="30"/>
      <c r="F218" s="62"/>
      <c r="G218" s="62"/>
      <c r="H218" s="62"/>
      <c r="I218" s="62"/>
      <c r="J218" s="12"/>
    </row>
  </sheetData>
  <mergeCells count="19">
    <mergeCell ref="B9:J9"/>
    <mergeCell ref="I10:J10"/>
    <mergeCell ref="I3:J3"/>
    <mergeCell ref="I6:J6"/>
    <mergeCell ref="H4:J4"/>
    <mergeCell ref="H8:J8"/>
    <mergeCell ref="B218:C218"/>
    <mergeCell ref="F218:I218"/>
    <mergeCell ref="J13:J14"/>
    <mergeCell ref="B216:C216"/>
    <mergeCell ref="B13:B14"/>
    <mergeCell ref="C13:C14"/>
    <mergeCell ref="D13:D14"/>
    <mergeCell ref="E13:E14"/>
    <mergeCell ref="F13:F14"/>
    <mergeCell ref="I13:I14"/>
    <mergeCell ref="H13:H14"/>
    <mergeCell ref="I216:J216"/>
    <mergeCell ref="G13:G14"/>
  </mergeCells>
  <pageMargins left="0.70866141732283472" right="0.70866141732283472" top="0.74803149606299213" bottom="0.74803149606299213" header="0.31496062992125984" footer="0.31496062992125984"/>
  <pageSetup paperSize="9" scale="9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2025-04-04T09:48:21Z</dcterms:modified>
</cp:coreProperties>
</file>