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45" windowWidth="11355" windowHeight="8445" firstSheet="7" activeTab="7"/>
  </bookViews>
  <sheets>
    <sheet name="на 01.01.2017г." sheetId="49" r:id="rId1"/>
    <sheet name="на 01.02.2017г." sheetId="50" r:id="rId2"/>
    <sheet name="на 01.03.2017г." sheetId="51" r:id="rId3"/>
    <sheet name="на 01.04.2017г." sheetId="52" r:id="rId4"/>
    <sheet name="на 01.05.2017г." sheetId="53" r:id="rId5"/>
    <sheet name="на 01.06.2017г." sheetId="54" r:id="rId6"/>
    <sheet name="на 01.07.2017г." sheetId="55" r:id="rId7"/>
    <sheet name="на 01.06.2019  " sheetId="76" r:id="rId8"/>
    <sheet name="Лист1" sheetId="65" r:id="rId9"/>
  </sheets>
  <calcPr calcId="124519"/>
</workbook>
</file>

<file path=xl/calcChain.xml><?xml version="1.0" encoding="utf-8"?>
<calcChain xmlns="http://schemas.openxmlformats.org/spreadsheetml/2006/main">
  <c r="F173" i="76"/>
  <c r="E172"/>
  <c r="D172"/>
  <c r="F172"/>
  <c r="F171"/>
  <c r="E170"/>
  <c r="D170"/>
  <c r="F170"/>
  <c r="F169"/>
  <c r="F168"/>
  <c r="F167"/>
  <c r="F166"/>
  <c r="E165"/>
  <c r="D165"/>
  <c r="F165"/>
  <c r="F164"/>
  <c r="E163"/>
  <c r="D163"/>
  <c r="F163"/>
  <c r="F162"/>
  <c r="F161"/>
  <c r="F160"/>
  <c r="F159"/>
  <c r="F158"/>
  <c r="F157"/>
  <c r="F156"/>
  <c r="F155"/>
  <c r="F154"/>
  <c r="F153"/>
  <c r="F152"/>
  <c r="F151"/>
  <c r="F150"/>
  <c r="E149"/>
  <c r="D149"/>
  <c r="F149"/>
  <c r="F148"/>
  <c r="F147"/>
  <c r="F146"/>
  <c r="F145"/>
  <c r="F144"/>
  <c r="F143"/>
  <c r="F142"/>
  <c r="F141"/>
  <c r="F140"/>
  <c r="F139"/>
  <c r="F138"/>
  <c r="F137"/>
  <c r="F136"/>
  <c r="F135"/>
  <c r="E134"/>
  <c r="D134"/>
  <c r="F133"/>
  <c r="F131"/>
  <c r="F130"/>
  <c r="E129"/>
  <c r="D129"/>
  <c r="F128"/>
  <c r="F127"/>
  <c r="F126"/>
  <c r="F125"/>
  <c r="E124"/>
  <c r="D124"/>
  <c r="F124"/>
  <c r="F123"/>
  <c r="F122"/>
  <c r="F121"/>
  <c r="F120"/>
  <c r="F119"/>
  <c r="E118"/>
  <c r="D118"/>
  <c r="F117"/>
  <c r="F116"/>
  <c r="F115"/>
  <c r="F114"/>
  <c r="F113"/>
  <c r="F112"/>
  <c r="F111"/>
  <c r="F110"/>
  <c r="E109"/>
  <c r="D109"/>
  <c r="F109"/>
  <c r="F108"/>
  <c r="E107"/>
  <c r="D107"/>
  <c r="F107"/>
  <c r="F106"/>
  <c r="F105"/>
  <c r="F104"/>
  <c r="F103"/>
  <c r="F102"/>
  <c r="F101"/>
  <c r="F100"/>
  <c r="F99"/>
  <c r="F98"/>
  <c r="F97"/>
  <c r="E96"/>
  <c r="D96"/>
  <c r="F95"/>
  <c r="F93"/>
  <c r="F91"/>
  <c r="F90"/>
  <c r="F89"/>
  <c r="F88"/>
  <c r="F86"/>
  <c r="F85"/>
  <c r="F84"/>
  <c r="E83"/>
  <c r="D83"/>
  <c r="F83"/>
  <c r="F82"/>
  <c r="F81"/>
  <c r="F76"/>
  <c r="F75"/>
  <c r="F74"/>
  <c r="F73"/>
  <c r="F72"/>
  <c r="F71"/>
  <c r="E70"/>
  <c r="D70"/>
  <c r="F69"/>
  <c r="F68"/>
  <c r="F67"/>
  <c r="F66"/>
  <c r="F65"/>
  <c r="F64"/>
  <c r="F63"/>
  <c r="F62"/>
  <c r="F61"/>
  <c r="E60"/>
  <c r="D60"/>
  <c r="F60"/>
  <c r="F58"/>
  <c r="E57"/>
  <c r="D57"/>
  <c r="F53"/>
  <c r="F52"/>
  <c r="F50"/>
  <c r="F49"/>
  <c r="F48"/>
  <c r="E47"/>
  <c r="D47"/>
  <c r="F46"/>
  <c r="F45"/>
  <c r="F44"/>
  <c r="F43"/>
  <c r="F42"/>
  <c r="F41"/>
  <c r="F40"/>
  <c r="F39"/>
  <c r="F38"/>
  <c r="F37"/>
  <c r="E36"/>
  <c r="D36"/>
  <c r="F36"/>
  <c r="F34"/>
  <c r="F33"/>
  <c r="F32"/>
  <c r="F31"/>
  <c r="F30"/>
  <c r="F29"/>
  <c r="F28"/>
  <c r="F27"/>
  <c r="F25"/>
  <c r="F24"/>
  <c r="F23"/>
  <c r="F22"/>
  <c r="F21"/>
  <c r="E20"/>
  <c r="D20"/>
  <c r="F19"/>
  <c r="F18"/>
  <c r="F17"/>
  <c r="F16"/>
  <c r="F15"/>
  <c r="E14"/>
  <c r="D14"/>
  <c r="F14"/>
  <c r="F13"/>
  <c r="F12"/>
  <c r="F11"/>
  <c r="F10"/>
  <c r="F9"/>
  <c r="E8"/>
  <c r="D8"/>
  <c r="D51"/>
  <c r="D9" i="55"/>
  <c r="E9"/>
  <c r="F9"/>
  <c r="F10"/>
  <c r="F11"/>
  <c r="F12"/>
  <c r="F13"/>
  <c r="F14"/>
  <c r="D15"/>
  <c r="E15"/>
  <c r="F15"/>
  <c r="F16"/>
  <c r="F17"/>
  <c r="F18"/>
  <c r="F19"/>
  <c r="F20"/>
  <c r="D21"/>
  <c r="E21"/>
  <c r="F21"/>
  <c r="F22"/>
  <c r="F23"/>
  <c r="F24"/>
  <c r="F25"/>
  <c r="D26"/>
  <c r="E26"/>
  <c r="F26"/>
  <c r="F27"/>
  <c r="F28"/>
  <c r="F29"/>
  <c r="F30"/>
  <c r="F31"/>
  <c r="F32"/>
  <c r="F33"/>
  <c r="F34"/>
  <c r="F35"/>
  <c r="F36"/>
  <c r="D37"/>
  <c r="E37"/>
  <c r="F37"/>
  <c r="F38"/>
  <c r="F39"/>
  <c r="F40"/>
  <c r="D41"/>
  <c r="E41"/>
  <c r="F41"/>
  <c r="F42"/>
  <c r="F43"/>
  <c r="D44"/>
  <c r="E44"/>
  <c r="F44"/>
  <c r="D45"/>
  <c r="E45"/>
  <c r="F45"/>
  <c r="D46"/>
  <c r="E46"/>
  <c r="F46"/>
  <c r="D47"/>
  <c r="E47"/>
  <c r="F47"/>
  <c r="F48"/>
  <c r="D49"/>
  <c r="E49"/>
  <c r="F49"/>
  <c r="F50"/>
  <c r="F52"/>
  <c r="F53"/>
  <c r="F54"/>
  <c r="F55"/>
  <c r="F56"/>
  <c r="F57"/>
  <c r="D58"/>
  <c r="E58"/>
  <c r="F58"/>
  <c r="F60"/>
  <c r="F61"/>
  <c r="F62"/>
  <c r="F63"/>
  <c r="F64"/>
  <c r="F65"/>
  <c r="F66"/>
  <c r="D67"/>
  <c r="E67"/>
  <c r="F67"/>
  <c r="F68"/>
  <c r="F69"/>
  <c r="F70"/>
  <c r="F71"/>
  <c r="F72"/>
  <c r="F74"/>
  <c r="D75"/>
  <c r="E75"/>
  <c r="F75"/>
  <c r="F76"/>
  <c r="D77"/>
  <c r="E77"/>
  <c r="F77"/>
  <c r="F78"/>
  <c r="F79"/>
  <c r="F80"/>
  <c r="F81"/>
  <c r="F82"/>
  <c r="F83"/>
  <c r="F84"/>
  <c r="F85"/>
  <c r="F86"/>
  <c r="F87"/>
  <c r="D88"/>
  <c r="E88"/>
  <c r="F88"/>
  <c r="F89"/>
  <c r="D90"/>
  <c r="E90"/>
  <c r="F90"/>
  <c r="F91"/>
  <c r="F92"/>
  <c r="F93"/>
  <c r="F94"/>
  <c r="F95"/>
  <c r="F96"/>
  <c r="F97"/>
  <c r="F98"/>
  <c r="D99"/>
  <c r="E99"/>
  <c r="F99"/>
  <c r="F100"/>
  <c r="F101"/>
  <c r="F102"/>
  <c r="F103"/>
  <c r="F104"/>
  <c r="D105"/>
  <c r="E105"/>
  <c r="F105"/>
  <c r="F106"/>
  <c r="F107"/>
  <c r="F108"/>
  <c r="F109"/>
  <c r="D110"/>
  <c r="F111"/>
  <c r="F112"/>
  <c r="F114"/>
  <c r="D115"/>
  <c r="E115"/>
  <c r="F115"/>
  <c r="F116"/>
  <c r="F117"/>
  <c r="F118"/>
  <c r="F119"/>
  <c r="F120"/>
  <c r="F121"/>
  <c r="F122"/>
  <c r="F123"/>
  <c r="F124"/>
  <c r="F125"/>
  <c r="F126"/>
  <c r="F127"/>
  <c r="F128"/>
  <c r="F129"/>
  <c r="D130"/>
  <c r="E130"/>
  <c r="F130"/>
  <c r="F131"/>
  <c r="F132"/>
  <c r="F133"/>
  <c r="F134"/>
  <c r="F135"/>
  <c r="F136"/>
  <c r="F137"/>
  <c r="F138"/>
  <c r="F139"/>
  <c r="F140"/>
  <c r="F141"/>
  <c r="F142"/>
  <c r="F143"/>
  <c r="D144"/>
  <c r="E144"/>
  <c r="F144"/>
  <c r="F145"/>
  <c r="D146"/>
  <c r="E146"/>
  <c r="F146"/>
  <c r="F147"/>
  <c r="F148"/>
  <c r="F149"/>
  <c r="F150"/>
  <c r="D151"/>
  <c r="E151"/>
  <c r="F151"/>
  <c r="F152"/>
  <c r="D153"/>
  <c r="E153"/>
  <c r="F153"/>
  <c r="F154"/>
  <c r="D155"/>
  <c r="E155"/>
  <c r="F155"/>
  <c r="D156"/>
  <c r="E156"/>
  <c r="D9" i="54"/>
  <c r="E9"/>
  <c r="F9"/>
  <c r="F10"/>
  <c r="F11"/>
  <c r="F12"/>
  <c r="F13"/>
  <c r="F14"/>
  <c r="D15"/>
  <c r="E15"/>
  <c r="F15"/>
  <c r="F16"/>
  <c r="F17"/>
  <c r="F18"/>
  <c r="F19"/>
  <c r="F20"/>
  <c r="D21"/>
  <c r="E21"/>
  <c r="F21"/>
  <c r="F22"/>
  <c r="F23"/>
  <c r="F24"/>
  <c r="F25"/>
  <c r="D26"/>
  <c r="E26"/>
  <c r="F26"/>
  <c r="F27"/>
  <c r="F28"/>
  <c r="F29"/>
  <c r="F30"/>
  <c r="F31"/>
  <c r="F32"/>
  <c r="F33"/>
  <c r="F34"/>
  <c r="F35"/>
  <c r="F36"/>
  <c r="D37"/>
  <c r="E37"/>
  <c r="F37"/>
  <c r="F38"/>
  <c r="F39"/>
  <c r="F40"/>
  <c r="D41"/>
  <c r="E41"/>
  <c r="F41"/>
  <c r="F42"/>
  <c r="F43"/>
  <c r="D44"/>
  <c r="E44"/>
  <c r="F44"/>
  <c r="D45"/>
  <c r="E45"/>
  <c r="F45"/>
  <c r="D46"/>
  <c r="E46"/>
  <c r="F46"/>
  <c r="D47"/>
  <c r="E47"/>
  <c r="F47"/>
  <c r="F48"/>
  <c r="D49"/>
  <c r="E49"/>
  <c r="F49"/>
  <c r="F50"/>
  <c r="F51"/>
  <c r="F52"/>
  <c r="F53"/>
  <c r="F54"/>
  <c r="F55"/>
  <c r="F56"/>
  <c r="D57"/>
  <c r="E57"/>
  <c r="F57"/>
  <c r="F59"/>
  <c r="F60"/>
  <c r="F61"/>
  <c r="F62"/>
  <c r="F63"/>
  <c r="F64"/>
  <c r="D65"/>
  <c r="E65"/>
  <c r="F65"/>
  <c r="F66"/>
  <c r="F67"/>
  <c r="F68"/>
  <c r="F69"/>
  <c r="F70"/>
  <c r="F72"/>
  <c r="D73"/>
  <c r="E73"/>
  <c r="F73"/>
  <c r="F74"/>
  <c r="D75"/>
  <c r="E75"/>
  <c r="F75"/>
  <c r="F76"/>
  <c r="F77"/>
  <c r="F78"/>
  <c r="F79"/>
  <c r="F80"/>
  <c r="F81"/>
  <c r="F82"/>
  <c r="F83"/>
  <c r="F84"/>
  <c r="F85"/>
  <c r="D86"/>
  <c r="E86"/>
  <c r="F86"/>
  <c r="F87"/>
  <c r="D88"/>
  <c r="E88"/>
  <c r="F88"/>
  <c r="F89"/>
  <c r="F90"/>
  <c r="F91"/>
  <c r="F92"/>
  <c r="F93"/>
  <c r="F94"/>
  <c r="F95"/>
  <c r="F96"/>
  <c r="D97"/>
  <c r="E97"/>
  <c r="F97"/>
  <c r="F98"/>
  <c r="F99"/>
  <c r="F100"/>
  <c r="F101"/>
  <c r="F102"/>
  <c r="D103"/>
  <c r="E103"/>
  <c r="F103"/>
  <c r="F104"/>
  <c r="F105"/>
  <c r="F106"/>
  <c r="F107"/>
  <c r="D108"/>
  <c r="F109"/>
  <c r="F110"/>
  <c r="F112"/>
  <c r="D113"/>
  <c r="E113"/>
  <c r="F113"/>
  <c r="F114"/>
  <c r="F115"/>
  <c r="F116"/>
  <c r="F117"/>
  <c r="F118"/>
  <c r="F119"/>
  <c r="F120"/>
  <c r="F121"/>
  <c r="F122"/>
  <c r="F123"/>
  <c r="F124"/>
  <c r="F125"/>
  <c r="F126"/>
  <c r="F127"/>
  <c r="D128"/>
  <c r="E128"/>
  <c r="F128"/>
  <c r="F129"/>
  <c r="F130"/>
  <c r="F131"/>
  <c r="F132"/>
  <c r="F133"/>
  <c r="F134"/>
  <c r="F135"/>
  <c r="F136"/>
  <c r="F137"/>
  <c r="F138"/>
  <c r="F139"/>
  <c r="F140"/>
  <c r="F141"/>
  <c r="D142"/>
  <c r="E142"/>
  <c r="F142"/>
  <c r="F143"/>
  <c r="D144"/>
  <c r="E144"/>
  <c r="F144"/>
  <c r="F145"/>
  <c r="F146"/>
  <c r="F147"/>
  <c r="F148"/>
  <c r="D149"/>
  <c r="E149"/>
  <c r="F149"/>
  <c r="F150"/>
  <c r="D151"/>
  <c r="E151"/>
  <c r="F151"/>
  <c r="F152"/>
  <c r="D153"/>
  <c r="E153"/>
  <c r="F153"/>
  <c r="D154"/>
  <c r="E154"/>
  <c r="D9" i="53"/>
  <c r="E9"/>
  <c r="F9"/>
  <c r="F10"/>
  <c r="F11"/>
  <c r="F12"/>
  <c r="F13"/>
  <c r="F14"/>
  <c r="D15"/>
  <c r="E15"/>
  <c r="F15"/>
  <c r="F16"/>
  <c r="F17"/>
  <c r="F18"/>
  <c r="F19"/>
  <c r="F20"/>
  <c r="D21"/>
  <c r="E21"/>
  <c r="F21"/>
  <c r="F22"/>
  <c r="F23"/>
  <c r="F24"/>
  <c r="F25"/>
  <c r="D26"/>
  <c r="E26"/>
  <c r="F26"/>
  <c r="F27"/>
  <c r="F28"/>
  <c r="F29"/>
  <c r="F30"/>
  <c r="F31"/>
  <c r="F32"/>
  <c r="F33"/>
  <c r="F34"/>
  <c r="F35"/>
  <c r="F36"/>
  <c r="D37"/>
  <c r="E37"/>
  <c r="F37"/>
  <c r="F38"/>
  <c r="F39"/>
  <c r="F40"/>
  <c r="D41"/>
  <c r="E41"/>
  <c r="F41"/>
  <c r="F42"/>
  <c r="F43"/>
  <c r="D44"/>
  <c r="E44"/>
  <c r="F44"/>
  <c r="D45"/>
  <c r="E45"/>
  <c r="F45"/>
  <c r="D46"/>
  <c r="E46"/>
  <c r="F46"/>
  <c r="D47"/>
  <c r="E47"/>
  <c r="F47"/>
  <c r="F48"/>
  <c r="D49"/>
  <c r="E49"/>
  <c r="F49"/>
  <c r="F50"/>
  <c r="F51"/>
  <c r="F52"/>
  <c r="F53"/>
  <c r="F54"/>
  <c r="F55"/>
  <c r="F56"/>
  <c r="D57"/>
  <c r="E57"/>
  <c r="F57"/>
  <c r="F59"/>
  <c r="F60"/>
  <c r="F61"/>
  <c r="F62"/>
  <c r="F63"/>
  <c r="D64"/>
  <c r="E64"/>
  <c r="F64"/>
  <c r="F65"/>
  <c r="F66"/>
  <c r="F67"/>
  <c r="F68"/>
  <c r="F70"/>
  <c r="D71"/>
  <c r="E71"/>
  <c r="F71"/>
  <c r="F72"/>
  <c r="D73"/>
  <c r="E73"/>
  <c r="F73"/>
  <c r="F74"/>
  <c r="F75"/>
  <c r="F76"/>
  <c r="F77"/>
  <c r="F78"/>
  <c r="F79"/>
  <c r="F80"/>
  <c r="F81"/>
  <c r="F82"/>
  <c r="F83"/>
  <c r="D84"/>
  <c r="E84"/>
  <c r="F84"/>
  <c r="F85"/>
  <c r="D86"/>
  <c r="E86"/>
  <c r="F86"/>
  <c r="F87"/>
  <c r="F88"/>
  <c r="F89"/>
  <c r="F90"/>
  <c r="F91"/>
  <c r="F92"/>
  <c r="F93"/>
  <c r="F94"/>
  <c r="D95"/>
  <c r="E95"/>
  <c r="F95"/>
  <c r="F96"/>
  <c r="F97"/>
  <c r="F98"/>
  <c r="F99"/>
  <c r="F100"/>
  <c r="D101"/>
  <c r="E101"/>
  <c r="F101"/>
  <c r="F102"/>
  <c r="F103"/>
  <c r="F104"/>
  <c r="F105"/>
  <c r="D106"/>
  <c r="F107"/>
  <c r="F108"/>
  <c r="F110"/>
  <c r="D111"/>
  <c r="E111"/>
  <c r="F111"/>
  <c r="F112"/>
  <c r="F113"/>
  <c r="F114"/>
  <c r="F115"/>
  <c r="F116"/>
  <c r="F117"/>
  <c r="F118"/>
  <c r="F119"/>
  <c r="F120"/>
  <c r="F121"/>
  <c r="F122"/>
  <c r="F123"/>
  <c r="F124"/>
  <c r="F125"/>
  <c r="D126"/>
  <c r="E126"/>
  <c r="F126"/>
  <c r="F127"/>
  <c r="F128"/>
  <c r="F129"/>
  <c r="F130"/>
  <c r="F131"/>
  <c r="F132"/>
  <c r="F133"/>
  <c r="F134"/>
  <c r="F135"/>
  <c r="F136"/>
  <c r="F137"/>
  <c r="F138"/>
  <c r="F139"/>
  <c r="D140"/>
  <c r="E140"/>
  <c r="F140"/>
  <c r="F141"/>
  <c r="D142"/>
  <c r="E142"/>
  <c r="F142"/>
  <c r="F143"/>
  <c r="F144"/>
  <c r="F145"/>
  <c r="F146"/>
  <c r="D147"/>
  <c r="E147"/>
  <c r="F147"/>
  <c r="F148"/>
  <c r="D149"/>
  <c r="E149"/>
  <c r="F149"/>
  <c r="F150"/>
  <c r="D151"/>
  <c r="E151"/>
  <c r="F151"/>
  <c r="D152"/>
  <c r="E152"/>
  <c r="D9" i="52"/>
  <c r="E9"/>
  <c r="F9"/>
  <c r="F10"/>
  <c r="F11"/>
  <c r="F12"/>
  <c r="F13"/>
  <c r="F14"/>
  <c r="D15"/>
  <c r="E15"/>
  <c r="F15"/>
  <c r="F16"/>
  <c r="F17"/>
  <c r="F18"/>
  <c r="F19"/>
  <c r="F20"/>
  <c r="D21"/>
  <c r="E21"/>
  <c r="F21"/>
  <c r="F22"/>
  <c r="F23"/>
  <c r="F24"/>
  <c r="F25"/>
  <c r="D26"/>
  <c r="E26"/>
  <c r="F26"/>
  <c r="F27"/>
  <c r="F28"/>
  <c r="F29"/>
  <c r="F30"/>
  <c r="F31"/>
  <c r="F32"/>
  <c r="F33"/>
  <c r="F34"/>
  <c r="F35"/>
  <c r="F36"/>
  <c r="D37"/>
  <c r="E37"/>
  <c r="F37"/>
  <c r="F38"/>
  <c r="F39"/>
  <c r="F40"/>
  <c r="D41"/>
  <c r="E41"/>
  <c r="F41"/>
  <c r="F42"/>
  <c r="F43"/>
  <c r="D44"/>
  <c r="E44"/>
  <c r="F44"/>
  <c r="D45"/>
  <c r="E45"/>
  <c r="F45"/>
  <c r="D46"/>
  <c r="E46"/>
  <c r="F46"/>
  <c r="D47"/>
  <c r="E47"/>
  <c r="F47"/>
  <c r="F48"/>
  <c r="D49"/>
  <c r="E49"/>
  <c r="F49"/>
  <c r="F50"/>
  <c r="F51"/>
  <c r="F52"/>
  <c r="F53"/>
  <c r="F54"/>
  <c r="F55"/>
  <c r="F56"/>
  <c r="D57"/>
  <c r="E57"/>
  <c r="F57"/>
  <c r="F58"/>
  <c r="F59"/>
  <c r="F60"/>
  <c r="F61"/>
  <c r="F62"/>
  <c r="D63"/>
  <c r="E63"/>
  <c r="F63"/>
  <c r="F64"/>
  <c r="F65"/>
  <c r="F67"/>
  <c r="F69"/>
  <c r="D70"/>
  <c r="E70"/>
  <c r="F70"/>
  <c r="F71"/>
  <c r="D72"/>
  <c r="E72"/>
  <c r="F72"/>
  <c r="F73"/>
  <c r="F74"/>
  <c r="F75"/>
  <c r="F76"/>
  <c r="F77"/>
  <c r="F78"/>
  <c r="F79"/>
  <c r="F80"/>
  <c r="F81"/>
  <c r="F82"/>
  <c r="D83"/>
  <c r="E83"/>
  <c r="F83"/>
  <c r="F84"/>
  <c r="D85"/>
  <c r="E85"/>
  <c r="F85"/>
  <c r="F86"/>
  <c r="F87"/>
  <c r="F88"/>
  <c r="F89"/>
  <c r="F90"/>
  <c r="F91"/>
  <c r="F92"/>
  <c r="F93"/>
  <c r="D94"/>
  <c r="E94"/>
  <c r="F94"/>
  <c r="F95"/>
  <c r="F96"/>
  <c r="F97"/>
  <c r="F98"/>
  <c r="F99"/>
  <c r="D100"/>
  <c r="E100"/>
  <c r="F100"/>
  <c r="F101"/>
  <c r="F102"/>
  <c r="F103"/>
  <c r="F104"/>
  <c r="D105"/>
  <c r="F106"/>
  <c r="F107"/>
  <c r="F109"/>
  <c r="D110"/>
  <c r="E110"/>
  <c r="F110"/>
  <c r="F111"/>
  <c r="F112"/>
  <c r="F113"/>
  <c r="F114"/>
  <c r="F115"/>
  <c r="F116"/>
  <c r="F117"/>
  <c r="F118"/>
  <c r="F119"/>
  <c r="F120"/>
  <c r="F121"/>
  <c r="F122"/>
  <c r="F123"/>
  <c r="F124"/>
  <c r="D125"/>
  <c r="E125"/>
  <c r="F125"/>
  <c r="F126"/>
  <c r="F127"/>
  <c r="F128"/>
  <c r="F129"/>
  <c r="F130"/>
  <c r="F131"/>
  <c r="F132"/>
  <c r="F133"/>
  <c r="F134"/>
  <c r="F135"/>
  <c r="F136"/>
  <c r="F137"/>
  <c r="F138"/>
  <c r="D139"/>
  <c r="E139"/>
  <c r="F139"/>
  <c r="F140"/>
  <c r="D141"/>
  <c r="E141"/>
  <c r="F141"/>
  <c r="F142"/>
  <c r="F143"/>
  <c r="F144"/>
  <c r="F145"/>
  <c r="D146"/>
  <c r="E146"/>
  <c r="F146"/>
  <c r="F147"/>
  <c r="D148"/>
  <c r="E148"/>
  <c r="F148"/>
  <c r="F149"/>
  <c r="D150"/>
  <c r="E150"/>
  <c r="F150"/>
  <c r="D151"/>
  <c r="E151"/>
  <c r="D9" i="51"/>
  <c r="E9"/>
  <c r="F9"/>
  <c r="F10"/>
  <c r="F11"/>
  <c r="F12"/>
  <c r="F13"/>
  <c r="F14"/>
  <c r="D15"/>
  <c r="E15"/>
  <c r="F15"/>
  <c r="F16"/>
  <c r="F17"/>
  <c r="F18"/>
  <c r="F19"/>
  <c r="F20"/>
  <c r="D21"/>
  <c r="E21"/>
  <c r="F21"/>
  <c r="F22"/>
  <c r="F23"/>
  <c r="F24"/>
  <c r="F25"/>
  <c r="D26"/>
  <c r="E26"/>
  <c r="F26"/>
  <c r="F27"/>
  <c r="F28"/>
  <c r="F29"/>
  <c r="F30"/>
  <c r="F31"/>
  <c r="F32"/>
  <c r="F33"/>
  <c r="F34"/>
  <c r="F35"/>
  <c r="F36"/>
  <c r="D37"/>
  <c r="E37"/>
  <c r="F37"/>
  <c r="F38"/>
  <c r="F39"/>
  <c r="F40"/>
  <c r="D41"/>
  <c r="E41"/>
  <c r="F41"/>
  <c r="F42"/>
  <c r="F43"/>
  <c r="D44"/>
  <c r="E44"/>
  <c r="F44"/>
  <c r="D45"/>
  <c r="E45"/>
  <c r="F45"/>
  <c r="D46"/>
  <c r="E46"/>
  <c r="F46"/>
  <c r="D47"/>
  <c r="E47"/>
  <c r="F47"/>
  <c r="F48"/>
  <c r="D49"/>
  <c r="E49"/>
  <c r="F49"/>
  <c r="F50"/>
  <c r="F51"/>
  <c r="F52"/>
  <c r="F53"/>
  <c r="F54"/>
  <c r="F55"/>
  <c r="F56"/>
  <c r="D57"/>
  <c r="E57"/>
  <c r="F57"/>
  <c r="F58"/>
  <c r="F59"/>
  <c r="F60"/>
  <c r="F61"/>
  <c r="D62"/>
  <c r="E62"/>
  <c r="F62"/>
  <c r="F63"/>
  <c r="F64"/>
  <c r="F66"/>
  <c r="F68"/>
  <c r="D69"/>
  <c r="E69"/>
  <c r="F69"/>
  <c r="F70"/>
  <c r="D71"/>
  <c r="E71"/>
  <c r="F71"/>
  <c r="F72"/>
  <c r="F73"/>
  <c r="F74"/>
  <c r="F75"/>
  <c r="F76"/>
  <c r="F77"/>
  <c r="F78"/>
  <c r="F79"/>
  <c r="F80"/>
  <c r="F81"/>
  <c r="D82"/>
  <c r="E82"/>
  <c r="F82"/>
  <c r="F83"/>
  <c r="D84"/>
  <c r="E84"/>
  <c r="F84"/>
  <c r="F85"/>
  <c r="F86"/>
  <c r="F87"/>
  <c r="F88"/>
  <c r="F89"/>
  <c r="F90"/>
  <c r="F91"/>
  <c r="F92"/>
  <c r="D93"/>
  <c r="E93"/>
  <c r="F93"/>
  <c r="F94"/>
  <c r="F95"/>
  <c r="F96"/>
  <c r="F97"/>
  <c r="F98"/>
  <c r="D99"/>
  <c r="E99"/>
  <c r="F99"/>
  <c r="F100"/>
  <c r="F101"/>
  <c r="F102"/>
  <c r="F103"/>
  <c r="D104"/>
  <c r="F105"/>
  <c r="F106"/>
  <c r="F108"/>
  <c r="D109"/>
  <c r="E109"/>
  <c r="F109"/>
  <c r="F110"/>
  <c r="F111"/>
  <c r="F112"/>
  <c r="F113"/>
  <c r="F114"/>
  <c r="F115"/>
  <c r="F116"/>
  <c r="F117"/>
  <c r="F118"/>
  <c r="F119"/>
  <c r="F120"/>
  <c r="F121"/>
  <c r="F122"/>
  <c r="F123"/>
  <c r="D124"/>
  <c r="E124"/>
  <c r="F124"/>
  <c r="F125"/>
  <c r="F126"/>
  <c r="F127"/>
  <c r="F128"/>
  <c r="F129"/>
  <c r="F130"/>
  <c r="F131"/>
  <c r="F132"/>
  <c r="F133"/>
  <c r="F134"/>
  <c r="F135"/>
  <c r="F136"/>
  <c r="F137"/>
  <c r="D138"/>
  <c r="E138"/>
  <c r="F138"/>
  <c r="F139"/>
  <c r="D140"/>
  <c r="E140"/>
  <c r="F140"/>
  <c r="F141"/>
  <c r="F142"/>
  <c r="F143"/>
  <c r="F144"/>
  <c r="D145"/>
  <c r="E145"/>
  <c r="F145"/>
  <c r="F146"/>
  <c r="D147"/>
  <c r="E147"/>
  <c r="F147"/>
  <c r="F148"/>
  <c r="D149"/>
  <c r="E149"/>
  <c r="F149"/>
  <c r="D150"/>
  <c r="E150"/>
  <c r="D9" i="50"/>
  <c r="E9"/>
  <c r="F9"/>
  <c r="F10"/>
  <c r="F11"/>
  <c r="F12"/>
  <c r="F13"/>
  <c r="F14"/>
  <c r="D15"/>
  <c r="E15"/>
  <c r="F15"/>
  <c r="F16"/>
  <c r="F17"/>
  <c r="F18"/>
  <c r="F19"/>
  <c r="F20"/>
  <c r="D21"/>
  <c r="E21"/>
  <c r="F21"/>
  <c r="F22"/>
  <c r="F23"/>
  <c r="F24"/>
  <c r="F25"/>
  <c r="D26"/>
  <c r="E26"/>
  <c r="F26"/>
  <c r="F27"/>
  <c r="F28"/>
  <c r="F29"/>
  <c r="F30"/>
  <c r="F31"/>
  <c r="F32"/>
  <c r="F33"/>
  <c r="F34"/>
  <c r="F35"/>
  <c r="F36"/>
  <c r="D37"/>
  <c r="E37"/>
  <c r="F37"/>
  <c r="F38"/>
  <c r="F39"/>
  <c r="F40"/>
  <c r="D41"/>
  <c r="E41"/>
  <c r="F41"/>
  <c r="F42"/>
  <c r="F43"/>
  <c r="D44"/>
  <c r="E44"/>
  <c r="F44"/>
  <c r="D45"/>
  <c r="E45"/>
  <c r="F45"/>
  <c r="D46"/>
  <c r="E46"/>
  <c r="F46"/>
  <c r="D47"/>
  <c r="E47"/>
  <c r="F47"/>
  <c r="F48"/>
  <c r="D49"/>
  <c r="E49"/>
  <c r="F49"/>
  <c r="F50"/>
  <c r="F51"/>
  <c r="F52"/>
  <c r="F53"/>
  <c r="F54"/>
  <c r="F55"/>
  <c r="F56"/>
  <c r="D57"/>
  <c r="E57"/>
  <c r="F57"/>
  <c r="F58"/>
  <c r="F59"/>
  <c r="F60"/>
  <c r="F61"/>
  <c r="D62"/>
  <c r="E62"/>
  <c r="F62"/>
  <c r="F63"/>
  <c r="F64"/>
  <c r="F65"/>
  <c r="F66"/>
  <c r="D67"/>
  <c r="E67"/>
  <c r="F67"/>
  <c r="F68"/>
  <c r="D69"/>
  <c r="E69"/>
  <c r="F69"/>
  <c r="F70"/>
  <c r="F71"/>
  <c r="F72"/>
  <c r="F73"/>
  <c r="F74"/>
  <c r="F75"/>
  <c r="F76"/>
  <c r="F77"/>
  <c r="F78"/>
  <c r="F79"/>
  <c r="D80"/>
  <c r="E80"/>
  <c r="F80"/>
  <c r="F81"/>
  <c r="D82"/>
  <c r="E82"/>
  <c r="F82"/>
  <c r="F83"/>
  <c r="F84"/>
  <c r="F85"/>
  <c r="F86"/>
  <c r="F87"/>
  <c r="F88"/>
  <c r="F89"/>
  <c r="F90"/>
  <c r="D91"/>
  <c r="E91"/>
  <c r="F91"/>
  <c r="F92"/>
  <c r="F93"/>
  <c r="F94"/>
  <c r="F95"/>
  <c r="F96"/>
  <c r="D97"/>
  <c r="E97"/>
  <c r="F97"/>
  <c r="F98"/>
  <c r="F99"/>
  <c r="F100"/>
  <c r="F101"/>
  <c r="D102"/>
  <c r="F103"/>
  <c r="F104"/>
  <c r="F106"/>
  <c r="D107"/>
  <c r="E107"/>
  <c r="F107"/>
  <c r="F108"/>
  <c r="F109"/>
  <c r="F110"/>
  <c r="F111"/>
  <c r="F112"/>
  <c r="F113"/>
  <c r="F114"/>
  <c r="F115"/>
  <c r="F116"/>
  <c r="F117"/>
  <c r="F118"/>
  <c r="F119"/>
  <c r="F120"/>
  <c r="F121"/>
  <c r="D122"/>
  <c r="E122"/>
  <c r="F122"/>
  <c r="F123"/>
  <c r="F124"/>
  <c r="F125"/>
  <c r="F126"/>
  <c r="F127"/>
  <c r="F128"/>
  <c r="F129"/>
  <c r="F130"/>
  <c r="F131"/>
  <c r="F132"/>
  <c r="F133"/>
  <c r="F134"/>
  <c r="F135"/>
  <c r="D136"/>
  <c r="E136"/>
  <c r="F136"/>
  <c r="F137"/>
  <c r="D138"/>
  <c r="E138"/>
  <c r="F138"/>
  <c r="F139"/>
  <c r="F140"/>
  <c r="F141"/>
  <c r="F142"/>
  <c r="D143"/>
  <c r="E143"/>
  <c r="F143"/>
  <c r="F144"/>
  <c r="D145"/>
  <c r="E145"/>
  <c r="F145"/>
  <c r="F146"/>
  <c r="D147"/>
  <c r="E147"/>
  <c r="F147"/>
  <c r="D148"/>
  <c r="E148"/>
  <c r="D9" i="49"/>
  <c r="E9"/>
  <c r="F9"/>
  <c r="F10"/>
  <c r="F11"/>
  <c r="F12"/>
  <c r="F13"/>
  <c r="F14"/>
  <c r="D15"/>
  <c r="E15"/>
  <c r="F15"/>
  <c r="F16"/>
  <c r="F17"/>
  <c r="F18"/>
  <c r="F19"/>
  <c r="F20"/>
  <c r="D21"/>
  <c r="E21"/>
  <c r="F21"/>
  <c r="F22"/>
  <c r="F23"/>
  <c r="F24"/>
  <c r="F25"/>
  <c r="D26"/>
  <c r="E26"/>
  <c r="F26"/>
  <c r="F27"/>
  <c r="F28"/>
  <c r="F29"/>
  <c r="F30"/>
  <c r="F31"/>
  <c r="F32"/>
  <c r="F33"/>
  <c r="F34"/>
  <c r="F35"/>
  <c r="F36"/>
  <c r="D37"/>
  <c r="E37"/>
  <c r="F37"/>
  <c r="F38"/>
  <c r="F39"/>
  <c r="F40"/>
  <c r="D41"/>
  <c r="E41"/>
  <c r="F41"/>
  <c r="F42"/>
  <c r="F43"/>
  <c r="D44"/>
  <c r="E44"/>
  <c r="F44"/>
  <c r="D45"/>
  <c r="E45"/>
  <c r="F45"/>
  <c r="D46"/>
  <c r="E46"/>
  <c r="F46"/>
  <c r="D47"/>
  <c r="E47"/>
  <c r="F47"/>
  <c r="F48"/>
  <c r="F49"/>
  <c r="F50"/>
  <c r="D51"/>
  <c r="E51"/>
  <c r="F51"/>
  <c r="F52"/>
  <c r="F53"/>
  <c r="F54"/>
  <c r="F55"/>
  <c r="F56"/>
  <c r="F57"/>
  <c r="F58"/>
  <c r="F59"/>
  <c r="F60"/>
  <c r="D61"/>
  <c r="E61"/>
  <c r="F61"/>
  <c r="F62"/>
  <c r="F63"/>
  <c r="F64"/>
  <c r="F65"/>
  <c r="F66"/>
  <c r="F67"/>
  <c r="F68"/>
  <c r="F69"/>
  <c r="F70"/>
  <c r="F71"/>
  <c r="F72"/>
  <c r="F73"/>
  <c r="F74"/>
  <c r="F75"/>
  <c r="F76"/>
  <c r="D77"/>
  <c r="E77"/>
  <c r="F77"/>
  <c r="F78"/>
  <c r="F79"/>
  <c r="F80"/>
  <c r="F81"/>
  <c r="F82"/>
  <c r="F85"/>
  <c r="F86"/>
  <c r="F87"/>
  <c r="F89"/>
  <c r="F90"/>
  <c r="F91"/>
  <c r="D92"/>
  <c r="E92"/>
  <c r="F92"/>
  <c r="F93"/>
  <c r="D94"/>
  <c r="E94"/>
  <c r="F94"/>
  <c r="F95"/>
  <c r="F96"/>
  <c r="F97"/>
  <c r="F98"/>
  <c r="F99"/>
  <c r="F100"/>
  <c r="F101"/>
  <c r="F102"/>
  <c r="F103"/>
  <c r="F104"/>
  <c r="D105"/>
  <c r="E105"/>
  <c r="F105"/>
  <c r="F106"/>
  <c r="D107"/>
  <c r="E107"/>
  <c r="F107"/>
  <c r="F108"/>
  <c r="F109"/>
  <c r="F110"/>
  <c r="F111"/>
  <c r="F112"/>
  <c r="F113"/>
  <c r="F114"/>
  <c r="F115"/>
  <c r="D116"/>
  <c r="E116"/>
  <c r="F116"/>
  <c r="F117"/>
  <c r="F118"/>
  <c r="F119"/>
  <c r="F120"/>
  <c r="F121"/>
  <c r="D122"/>
  <c r="E122"/>
  <c r="F122"/>
  <c r="F123"/>
  <c r="F124"/>
  <c r="F125"/>
  <c r="F126"/>
  <c r="D127"/>
  <c r="F128"/>
  <c r="F129"/>
  <c r="F131"/>
  <c r="D132"/>
  <c r="E132"/>
  <c r="F132"/>
  <c r="F133"/>
  <c r="F134"/>
  <c r="F135"/>
  <c r="F136"/>
  <c r="F137"/>
  <c r="F138"/>
  <c r="F139"/>
  <c r="F140"/>
  <c r="F141"/>
  <c r="F142"/>
  <c r="F143"/>
  <c r="F144"/>
  <c r="F145"/>
  <c r="F146"/>
  <c r="D147"/>
  <c r="E147"/>
  <c r="F147"/>
  <c r="F148"/>
  <c r="F149"/>
  <c r="F150"/>
  <c r="F151"/>
  <c r="F152"/>
  <c r="F153"/>
  <c r="F154"/>
  <c r="F155"/>
  <c r="F156"/>
  <c r="F157"/>
  <c r="F158"/>
  <c r="F159"/>
  <c r="F160"/>
  <c r="D161"/>
  <c r="E161"/>
  <c r="F161"/>
  <c r="F162"/>
  <c r="D163"/>
  <c r="E163"/>
  <c r="F163"/>
  <c r="F164"/>
  <c r="F165"/>
  <c r="F166"/>
  <c r="F167"/>
  <c r="D168"/>
  <c r="E168"/>
  <c r="F168"/>
  <c r="F169"/>
  <c r="D170"/>
  <c r="E170"/>
  <c r="F170"/>
  <c r="F171"/>
  <c r="D172"/>
  <c r="E172"/>
  <c r="F172"/>
  <c r="D173"/>
  <c r="E173"/>
  <c r="D174" i="76"/>
  <c r="F47"/>
  <c r="F57"/>
  <c r="F134"/>
  <c r="E174"/>
  <c r="F96"/>
  <c r="F118"/>
  <c r="F174"/>
  <c r="D56"/>
  <c r="D55"/>
  <c r="E56"/>
  <c r="E55"/>
  <c r="F70"/>
  <c r="E51"/>
  <c r="E54"/>
  <c r="F20"/>
  <c r="F8"/>
  <c r="D54"/>
  <c r="F55"/>
  <c r="E94"/>
  <c r="E175"/>
  <c r="F56"/>
  <c r="F51"/>
  <c r="D94"/>
  <c r="F54"/>
  <c r="D175"/>
  <c r="F94"/>
</calcChain>
</file>

<file path=xl/sharedStrings.xml><?xml version="1.0" encoding="utf-8"?>
<sst xmlns="http://schemas.openxmlformats.org/spreadsheetml/2006/main" count="2403" uniqueCount="400">
  <si>
    <t>Код бюджетной классификации</t>
  </si>
  <si>
    <t>Наименование показателя</t>
  </si>
  <si>
    <t>% к году</t>
  </si>
  <si>
    <t>НАЛОГИ НА ПРИБЫЛЬ</t>
  </si>
  <si>
    <t>ед.налог на вмен.доход</t>
  </si>
  <si>
    <t>ед.сельскохоз.налог</t>
  </si>
  <si>
    <t>НАЛОГИ НА ИМУЩЕСТВО</t>
  </si>
  <si>
    <t>налоги на имущ.физич.лиц</t>
  </si>
  <si>
    <t>земельный налог</t>
  </si>
  <si>
    <t xml:space="preserve">Субвенции </t>
  </si>
  <si>
    <t>Прочие субвенции</t>
  </si>
  <si>
    <t>Субсидии</t>
  </si>
  <si>
    <t>ВСЕГО ДОХОДОВ</t>
  </si>
  <si>
    <t xml:space="preserve">   Р А С Х О Д Ы</t>
  </si>
  <si>
    <t>0100</t>
  </si>
  <si>
    <t>другие статьи</t>
  </si>
  <si>
    <t>0200</t>
  </si>
  <si>
    <t>Национальная оборона</t>
  </si>
  <si>
    <t>0300</t>
  </si>
  <si>
    <t>0400</t>
  </si>
  <si>
    <t>Национальня экономика</t>
  </si>
  <si>
    <t>0500</t>
  </si>
  <si>
    <t>0700</t>
  </si>
  <si>
    <t>ОБРАЗОВАНИЕ</t>
  </si>
  <si>
    <t>прочие услуги</t>
  </si>
  <si>
    <t>0800</t>
  </si>
  <si>
    <t>прочие выплаты</t>
  </si>
  <si>
    <t>коммунальные услуги</t>
  </si>
  <si>
    <t>1000</t>
  </si>
  <si>
    <t>Социальная политика</t>
  </si>
  <si>
    <t>9600</t>
  </si>
  <si>
    <t>ВСЕГО РАСХОДОВ</t>
  </si>
  <si>
    <t>профицит+,дефицит -</t>
  </si>
  <si>
    <t>211</t>
  </si>
  <si>
    <t>213</t>
  </si>
  <si>
    <t>223</t>
  </si>
  <si>
    <t>310</t>
  </si>
  <si>
    <t>налог на имущество организ</t>
  </si>
  <si>
    <t>340</t>
  </si>
  <si>
    <t>ДОХ. ОТ ИСП. ИМ-ВА НАХ. В ГОС. И МУНИЦ. СОБСТВ.</t>
  </si>
  <si>
    <t>ПЛАТЕЖИ ПРИ ПОЛЬЗОВ. ПРИРОДН. РЕС</t>
  </si>
  <si>
    <t>Доходы от продажи матер. и нематериальных активов</t>
  </si>
  <si>
    <t>ШТРАФЫ, САНКЦИИ, ВОЗМЕЩЕНИЕ УЩЕРБА</t>
  </si>
  <si>
    <t>ПРОЧИЕ НЕНАЛОГ. ДОХ.</t>
  </si>
  <si>
    <t>Национальная безопасность и правоохранит. деятельность</t>
  </si>
  <si>
    <t>ГОСУДАРСТВ. ПОШЛИНА</t>
  </si>
  <si>
    <t>ЗАД.  И ПЕРЕРАСЧ. ПО ОТМ.  НАЛОГАМ, СБОРАМ</t>
  </si>
  <si>
    <t>оплата эл.энергии</t>
  </si>
  <si>
    <t>ед.налог взым.в связи с упрощ.сист.</t>
  </si>
  <si>
    <t>возмещение потерь с\х производства</t>
  </si>
  <si>
    <t>невыясн.пост.зачисл.в  бюджеты муницип районов</t>
  </si>
  <si>
    <t>Возврат остатков субс. и субвен.прош.лет</t>
  </si>
  <si>
    <t>прочие неналоговые доходы</t>
  </si>
  <si>
    <t>НАЛОГИ НА СОВОК. ДОХОД</t>
  </si>
  <si>
    <t>Межбюджетные трансферты</t>
  </si>
  <si>
    <t>Иные межбюджетные трансферты</t>
  </si>
  <si>
    <t xml:space="preserve">коммунальные услуги </t>
  </si>
  <si>
    <t>заработная плата</t>
  </si>
  <si>
    <t>1100</t>
  </si>
  <si>
    <t>начис на оплату туда</t>
  </si>
  <si>
    <t>начис на оплату труда</t>
  </si>
  <si>
    <t xml:space="preserve">    эл.энергия</t>
  </si>
  <si>
    <t>начисл на оплату труда</t>
  </si>
  <si>
    <t>доходы бюджетов мун.районов от возврата субв.субс. от поселений</t>
  </si>
  <si>
    <t>000 1 19 05000 05 0000 151</t>
  </si>
  <si>
    <t>000 1 18 05030 05 0000 151</t>
  </si>
  <si>
    <t>000 2 02 02008 05 0000 151</t>
  </si>
  <si>
    <t>000 2 07 05000 05 0000 180</t>
  </si>
  <si>
    <t>тыс.руб.</t>
  </si>
  <si>
    <t>000 1 01 00000 00 0000 000</t>
  </si>
  <si>
    <t>000 1 05 00000 00 0000 000</t>
  </si>
  <si>
    <t>000 1 06 00000 00 0000 000</t>
  </si>
  <si>
    <t>000 1 08 00000 00 0000 000</t>
  </si>
  <si>
    <t>000 1 09 00000 00 0000 000</t>
  </si>
  <si>
    <t>000 1 11 00000 00 0000 000</t>
  </si>
  <si>
    <t>000 1 12 00000 00 0000 000</t>
  </si>
  <si>
    <t>000 1 14 00000 00 0000 000</t>
  </si>
  <si>
    <t>000 1 16 00000 00 0000 000</t>
  </si>
  <si>
    <t>000 1 17 00000 00 0000 000</t>
  </si>
  <si>
    <t>000 2 00 00000 00 0000 000</t>
  </si>
  <si>
    <t>000 2 02 01000 00 0000 151</t>
  </si>
  <si>
    <t>000 2 02 03000 00 0000 151</t>
  </si>
  <si>
    <t>000 2 02 02000 00 0000 151</t>
  </si>
  <si>
    <t>000 2 02 04000 00 0000 151</t>
  </si>
  <si>
    <t>000 8 50 00000 00 0000 000</t>
  </si>
  <si>
    <t>000 1 01 02010 01 0000 110</t>
  </si>
  <si>
    <t>налог на доходы физ.лиц с дох.получ.</t>
  </si>
  <si>
    <t>000 1 01 02020 01 0000 110</t>
  </si>
  <si>
    <t>000 1 01 02030 01 0000 110</t>
  </si>
  <si>
    <t>000 1 01 02040 01 0000 110</t>
  </si>
  <si>
    <t>000 2 02 03007 05 0000 151</t>
  </si>
  <si>
    <t>000 2 02 03070 05 0000 151</t>
  </si>
  <si>
    <t>000 1 05 01000 00 0000 110</t>
  </si>
  <si>
    <t>000 1 05 03000 01 0000 110</t>
  </si>
  <si>
    <t>000 1 06 01000 03 0000 110</t>
  </si>
  <si>
    <t>000 1 06 02000 02 0000 110</t>
  </si>
  <si>
    <t>000 1 06 06000 03 0000 110</t>
  </si>
  <si>
    <t>000 1 17 01050 05 0000 180</t>
  </si>
  <si>
    <t>000 1 17 02000 00 0000 180</t>
  </si>
  <si>
    <t>000 1 17 05000 00 0000 180</t>
  </si>
  <si>
    <t>000 2 02 01001 05 0000 151</t>
  </si>
  <si>
    <t>000 2 02 01003 05 0000 151</t>
  </si>
  <si>
    <t>000 2 02 03021 05 0000 151</t>
  </si>
  <si>
    <t>000 2 02 02999 05 0000 151</t>
  </si>
  <si>
    <t>000 2 02 04007 05 0000 151</t>
  </si>
  <si>
    <t>000 2 02 04014 05 0000 151</t>
  </si>
  <si>
    <t>ИТОГО НАЛОГОВЫЕ И НЕНАЛОГОВЫЕ ДОХОДЫ</t>
  </si>
  <si>
    <t>ИТОГО ДОХОДОВ</t>
  </si>
  <si>
    <t>налог на дох.физич.лиц с доходов,облаг.</t>
  </si>
  <si>
    <t>000 2 02 03015 05 0000 151</t>
  </si>
  <si>
    <t>000 2 02 03003 05 0000 151</t>
  </si>
  <si>
    <t>000 2 02 03029 05 0000 151</t>
  </si>
  <si>
    <t>000 2 02 03024 05 0000 151</t>
  </si>
  <si>
    <t>000 2 02 03999 00 0000 151</t>
  </si>
  <si>
    <t>000 2 02 02077 05 0000 151</t>
  </si>
  <si>
    <t>000 2 02 03069 05 0000 151</t>
  </si>
  <si>
    <t>000 2 02 04025 05 0000 151</t>
  </si>
  <si>
    <t>000 2 02 02009 05 0000 151</t>
  </si>
  <si>
    <t>000 1 01 02070 01 0000 110</t>
  </si>
  <si>
    <t>налог на дох.физ.лиц с доходов получ.физ.лицами явл.иностран.гражд.осуществ. трудовую деятельность</t>
  </si>
  <si>
    <t>000 1 05 02000 00 0000 110</t>
  </si>
  <si>
    <t>000 2 19 00000 00 0000 000</t>
  </si>
  <si>
    <t>переч.др.бюджетам</t>
  </si>
  <si>
    <t>безвозмезд.перечисления</t>
  </si>
  <si>
    <t>Физическая культура и спорт</t>
  </si>
  <si>
    <t>транспортные услуги</t>
  </si>
  <si>
    <t>1300</t>
  </si>
  <si>
    <t>1400</t>
  </si>
  <si>
    <t xml:space="preserve"> заработная плата</t>
  </si>
  <si>
    <t>Жилищно-коммунальное хозяйство</t>
  </si>
  <si>
    <t xml:space="preserve">                                         </t>
  </si>
  <si>
    <t>БЕЗВОЗМЕЗДНЫЕ ПОСТУПЛЕНИЯ</t>
  </si>
  <si>
    <t>увелич.стоимости материальных запасов</t>
  </si>
  <si>
    <t>увеличение стоимости основных средств</t>
  </si>
  <si>
    <t>Общегосударственные вопросы</t>
  </si>
  <si>
    <t>услуги связи</t>
  </si>
  <si>
    <t>перечисление др.бюджетам</t>
  </si>
  <si>
    <t>перечисл.др.бюджетам</t>
  </si>
  <si>
    <t>перечислен.др.бюджетам</t>
  </si>
  <si>
    <t>налог на доходы физ.лиц с дох.,полученных физ лицами, не являющимися налоговыми резидент РФ</t>
  </si>
  <si>
    <t>251</t>
  </si>
  <si>
    <t>221</t>
  </si>
  <si>
    <t xml:space="preserve">Дотации  бюджетам муниципальных районов </t>
  </si>
  <si>
    <t>оплата за газ</t>
  </si>
  <si>
    <t>в т.ч. оплата за отопление</t>
  </si>
  <si>
    <t xml:space="preserve">000 2 02 02041 05 0000 151 </t>
  </si>
  <si>
    <t>000 2 02 04999 05 0000 151</t>
  </si>
  <si>
    <t>перечисления др.бюджетам</t>
  </si>
  <si>
    <t>налог на доходы физических лиц с дох.получ.</t>
  </si>
  <si>
    <t>Доходы от оказания платных услуг (работ)</t>
  </si>
  <si>
    <t xml:space="preserve">Дотации на выравнивание  бюджетной  обеспеченности      </t>
  </si>
  <si>
    <t>Дотации на поддержку мер по обеспечению сбалансированности бюджетов</t>
  </si>
  <si>
    <t>Прочие субсидии бюджетам муниципальных районов</t>
  </si>
  <si>
    <t xml:space="preserve">000 2 18 05010 05 0000 151   </t>
  </si>
  <si>
    <t>Доходы бюджета муниципальных районов от возврата остатков субсидий и иных межбюджетных трансфертов,имеющих целевое назначение,прошлых лет из бюджетов поселений</t>
  </si>
  <si>
    <t>223.1</t>
  </si>
  <si>
    <t>увеличение стоимости материальных запасов</t>
  </si>
  <si>
    <t>Обслуживание государственного и муниципального долга</t>
  </si>
  <si>
    <t>перечисления другим бюджетам бюджетной системы РФ</t>
  </si>
  <si>
    <t>обслуживание внутреннего долга</t>
  </si>
  <si>
    <t>из них: продукты  питания</t>
  </si>
  <si>
    <t>000 1 13 01000 00 0000 130</t>
  </si>
  <si>
    <t>000 2 02 01009 05 0000 151</t>
  </si>
  <si>
    <t>Субвенции на ежемесячное денежное вознаграждение за классное руководство</t>
  </si>
  <si>
    <t>Субвенции на осуществление первичного воинского учета на территориях, где отсутствуют военные комиссариаты</t>
  </si>
  <si>
    <t>Субвенции на государственную регистрацию актов  гражданского состояния</t>
  </si>
  <si>
    <t>Субвенции на выполнение передаваемых полномочий субъектов Российской Федерации</t>
  </si>
  <si>
    <t>Субвенции на компенсацию части  родительской платы за содержание ребенка в муниципальных образовательных учреждениях</t>
  </si>
  <si>
    <t>Субвенции на составление списков кандидатов в присяжные заседатели федеральных судов</t>
  </si>
  <si>
    <t>Субвенции на обеспечение жильем отдельных категорий граждан установленных ФЗ от 12.01.1995г №5ФЗ"О ветеранах"в соответствии с Указом Президента РФ от 07.05.2008г №714</t>
  </si>
  <si>
    <t>Субвенции на обеспечение жильем отдельных категорий граждан установленных ФЗ от 12.01.1995г №5-ФЗ "О ветеранах"и от 24ноября 1995года № 181-ФЗ"О социальной защите инвалидов в Российской Федерации"</t>
  </si>
  <si>
    <t>Субсидии на строительство, модернизацию, ремонт и содержание автомобильных дорог общего пользования , в том числе дорог в поселениях</t>
  </si>
  <si>
    <t>Субсидии на обеспечение мероприятий по  капитальному ремонту многоквартирных домов за счет средств ,поступивших от государственной корпорации-Фонда содействия реформированию жилищно-коммунального хозяйства</t>
  </si>
  <si>
    <t>000 2 02 02088 05 0002 151</t>
  </si>
  <si>
    <t>Субсидии на обеспечение мероприятий по переселению граждан из аварийного жилищного фонда за счет средств поступивших от государственной корпорации -Фонда  содействия реформированию жилищно-коммунального хозяйства</t>
  </si>
  <si>
    <t>Субсидии на обеспечение мероприятий по капитальному ремонту многоквартирных  домов за счет средств бюджетов</t>
  </si>
  <si>
    <t>000 2 02 02145 05 0000 151</t>
  </si>
  <si>
    <t>Субсидии на модернмзацию региональных систем общего образования</t>
  </si>
  <si>
    <t>прочие межбюджетные трансферты, передаваемые бюджетам муниципальных районов</t>
  </si>
  <si>
    <t>в т.ч.оплата за отопление</t>
  </si>
  <si>
    <t>Субсидии на бюджетные инвестиции в объекты капитального строительства собственности муниципальных образований</t>
  </si>
  <si>
    <t>000 2 02 00000 00 0000 000</t>
  </si>
  <si>
    <t>Безвозмездные поступления от других бюджетов бюджетной системы Российской Федерации</t>
  </si>
  <si>
    <t>Прочие безвозмездные поступления в бюджеты муниципальных районов</t>
  </si>
  <si>
    <t>межбюджетные трансферты,передаваемые бюджетам муниципальных районов на реализацию программ местного развития и обеспечение занятости для шахтерских городов и поселков</t>
  </si>
  <si>
    <t>субсидии бюджетам муниципальных районов на государственную поддержку малого и среднего предпринимательства,включая крестьянские(фермерск)хозяйства</t>
  </si>
  <si>
    <t>субсидии бюджетам муниципальных районовеспечение жильем молодых семей</t>
  </si>
  <si>
    <t>000 2 02 04041 05 0000 151</t>
  </si>
  <si>
    <t>межбюджетные трансферты передаваемые бюджетам муниципальных районов на комплектование книжных фондов</t>
  </si>
  <si>
    <t>межбюджетные трансферты,передаваемые бюджетам муниципальных районов на подключение общедоступных библиотек РФ к сети Интернет и развитие системы библиотечного дела с учетом задачи расширения информационных технологий</t>
  </si>
  <si>
    <t>000 2 02 02088 05 0000 151</t>
  </si>
  <si>
    <t>Субсидии на обеспечение мероприятий по  капитальному ремонту многоквартирных домов и переселнию граждан из аварийного жил ф-да за счет средств,поступивших от государственной корпорации-Фонда содействия реформированию жилищно-коммунального хозяйства</t>
  </si>
  <si>
    <t>Дотации на поощрение достижения наилучших показателей деятельности органов местного самоуправления</t>
  </si>
  <si>
    <t xml:space="preserve">                               212</t>
  </si>
  <si>
    <t xml:space="preserve">                              213                  </t>
  </si>
  <si>
    <t>налог, взимаемый  в связи сприменением патентной системы налогообложения</t>
  </si>
  <si>
    <t>000 1 05 04000 02 000 110</t>
  </si>
  <si>
    <t xml:space="preserve">                                  340</t>
  </si>
  <si>
    <t xml:space="preserve">                                   242</t>
  </si>
  <si>
    <t xml:space="preserve">                                  251</t>
  </si>
  <si>
    <t xml:space="preserve">                                  310</t>
  </si>
  <si>
    <t xml:space="preserve">                                  211</t>
  </si>
  <si>
    <t xml:space="preserve">                                 212</t>
  </si>
  <si>
    <t xml:space="preserve">                                 222</t>
  </si>
  <si>
    <t xml:space="preserve">                                 226</t>
  </si>
  <si>
    <t xml:space="preserve">                                 340</t>
  </si>
  <si>
    <t xml:space="preserve">                                  222</t>
  </si>
  <si>
    <t xml:space="preserve">                                  251      </t>
  </si>
  <si>
    <t xml:space="preserve">                                 251</t>
  </si>
  <si>
    <t xml:space="preserve">                                 231</t>
  </si>
  <si>
    <t xml:space="preserve">                                  221</t>
  </si>
  <si>
    <t xml:space="preserve">                                  223</t>
  </si>
  <si>
    <t>ОТЧЁТ</t>
  </si>
  <si>
    <t>об исполнении бюджета МО Киреевский район</t>
  </si>
  <si>
    <t>Исполнитель:</t>
  </si>
  <si>
    <t>0600</t>
  </si>
  <si>
    <t>Охрана окружающей среды</t>
  </si>
  <si>
    <t>Куликова Наталья Николаевна</t>
  </si>
  <si>
    <t>тел. 6-12-83</t>
  </si>
  <si>
    <t>000 1 03 00000 00 0000 000</t>
  </si>
  <si>
    <t>НАЛОГ НА ТОВАРЫ, РЕАЛИЗУЕМЫЕ НА ТЕРРИТОРИИ РФ</t>
  </si>
  <si>
    <t>000 1 03 02000 01 0000 110</t>
  </si>
  <si>
    <t>Акцизы по подакцизным товарам</t>
  </si>
  <si>
    <t>000 1 03 02230 01 0000 110</t>
  </si>
  <si>
    <t>000 1 03 02240 01 0000 110</t>
  </si>
  <si>
    <t>000 1 03 02250 01 0000 110</t>
  </si>
  <si>
    <t>000 1 03 02260 01 0000 110</t>
  </si>
  <si>
    <t>Доходы от уплаты акцизов на дизельное топливо, подлежащие распределению между бюджетами</t>
  </si>
  <si>
    <t>Доходы от уплаты акцизов на автомобильный бензин, подлежащие распределению между бюджетами</t>
  </si>
  <si>
    <t>Доходы от уплаты акцизов на моторные масла для дизельных и карбюраторных двигателей, подлежащие распределению между бюджетами</t>
  </si>
  <si>
    <t>Доходы от уплаты акцизов на прямогонный бензин, подлежащие распределению между бюджетами</t>
  </si>
  <si>
    <t>000 2 02 02089 05 0004 151</t>
  </si>
  <si>
    <t>Субсидии  на обеспечение мероприятий по  переселению граждан из аварийного жилищного фонда с учетом необходимости развития малоэтажного жилищного  строительства за счет средств бюджетов</t>
  </si>
  <si>
    <r>
      <t xml:space="preserve">                                  </t>
    </r>
    <r>
      <rPr>
        <sz val="11"/>
        <rFont val="Times New Roman"/>
        <family val="1"/>
        <charset val="204"/>
      </rPr>
      <t>213</t>
    </r>
  </si>
  <si>
    <r>
      <t xml:space="preserve">                                  </t>
    </r>
    <r>
      <rPr>
        <sz val="11"/>
        <rFont val="Times New Roman"/>
        <family val="1"/>
        <charset val="204"/>
      </rPr>
      <t>223</t>
    </r>
  </si>
  <si>
    <r>
      <t xml:space="preserve">                               </t>
    </r>
    <r>
      <rPr>
        <sz val="11"/>
        <rFont val="Times New Roman"/>
        <family val="1"/>
        <charset val="204"/>
      </rPr>
      <t>211</t>
    </r>
  </si>
  <si>
    <r>
      <t xml:space="preserve">                                 </t>
    </r>
    <r>
      <rPr>
        <sz val="11"/>
        <rFont val="Times New Roman"/>
        <family val="1"/>
        <charset val="204"/>
      </rPr>
      <t>223</t>
    </r>
  </si>
  <si>
    <t>Культура, кинематография</t>
  </si>
  <si>
    <t>000 2 02 02051 05 0000 151</t>
  </si>
  <si>
    <t>Субсидия бюджетам муниципальных районов на реализацию федеральных целевых программ</t>
  </si>
  <si>
    <t xml:space="preserve">                                223.1</t>
  </si>
  <si>
    <t xml:space="preserve">                                223.4</t>
  </si>
  <si>
    <t xml:space="preserve">                               223.1</t>
  </si>
  <si>
    <t>223.5</t>
  </si>
  <si>
    <t xml:space="preserve">                               223.4</t>
  </si>
  <si>
    <t xml:space="preserve">                               340.2</t>
  </si>
  <si>
    <t>000 2 02 04052 05 0000 151</t>
  </si>
  <si>
    <t>межбюджетные трансферты, передаваемые бюджетам муниципальных районов из бюжетов поселений на осуществление части полномочий по решению вопросов местного значения в соответствии с заключенными соглавшениями</t>
  </si>
  <si>
    <t>000 2 02 02085 00 0000 151</t>
  </si>
  <si>
    <t>Субсидия бюджетам на осуществление мероприятий по обеспечению жильем граждан РФ, проживающих в сельской местности</t>
  </si>
  <si>
    <t>000 2 02 02088 05 0004 151</t>
  </si>
  <si>
    <t>000 2 02 02089 05 0002 151</t>
  </si>
  <si>
    <t>000 2 02 04029 05 0000 151</t>
  </si>
  <si>
    <t>Межбюджетные трансферты, передаваемые бюджетам муниципальных районов на реализацию дополнительных мероприятий в сфере занятости населения</t>
  </si>
  <si>
    <t>Начальник финансового управления администрации муниципального образования Киреевский район</t>
  </si>
  <si>
    <t>000 2 02 04053 05 0000 151</t>
  </si>
  <si>
    <t>Межбюджетные трансферты, передаваемые бюджетам муниципальных районов  на государственную поддержку муниципальных учреждений культуры, находящихся на территориях сельских поселений</t>
  </si>
  <si>
    <t>Межбюджетные трансферты, передаваемые бюджетам муниципальных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</si>
  <si>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>000 2 03 05020 05 0000 180</t>
  </si>
  <si>
    <t>Поступления от денежных пожертвований, предоставляемых государственными (муниципальными) организациями получателям средств бюджетов муниципальных районов</t>
  </si>
  <si>
    <t>Утвержден ный  план на   2016 год</t>
  </si>
  <si>
    <t>000 2 02 02215 05 0000 151</t>
  </si>
  <si>
    <t>000 2 04 05010 05 0000 180</t>
  </si>
  <si>
    <t>000 2 02 02207 05 0000 151</t>
  </si>
  <si>
    <t>Предоставление негосударственными организациями грантов для получателей средств бюджетов муниципальных районов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</si>
  <si>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2011-2020 г.г.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</si>
  <si>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</si>
  <si>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на 01 января 2017  года</t>
  </si>
  <si>
    <t xml:space="preserve">исполнение </t>
  </si>
  <si>
    <t>000 2 02 04095 05 0000 151</t>
  </si>
  <si>
    <t>на 01 февраля 2017  года</t>
  </si>
  <si>
    <t>000 2 02 15001 05 0000 151</t>
  </si>
  <si>
    <t>000 2 02 20077 05 0000 151</t>
  </si>
  <si>
    <t>000 2 02 20299 05 0000 151</t>
  </si>
  <si>
    <t>000 2 02 29999 05 0000 151</t>
  </si>
  <si>
    <t>Субсидии на обеспечение мероприятий по переселению граждан из аварийного жилищного фонда за счет средств бюджетов</t>
  </si>
  <si>
    <t>000 2 02 20302 05 0000 151</t>
  </si>
  <si>
    <t>000 2 02 30024 05 0000 151</t>
  </si>
  <si>
    <t>000 2 02 30029 05 0000 151</t>
  </si>
  <si>
    <t>000 2 02 35118 05 0000 151</t>
  </si>
  <si>
    <t>000 2 02 35134 05 0000 151</t>
  </si>
  <si>
    <t>000 2 02 35135 05 0000 151</t>
  </si>
  <si>
    <t>000 2 02 39999 00 0000 151</t>
  </si>
  <si>
    <t>000 2 02 35930 05 0000 151</t>
  </si>
  <si>
    <t>000 2 02 30000 00 0000 151</t>
  </si>
  <si>
    <t>000 2 02 10000 00 0000 151</t>
  </si>
  <si>
    <t>000 2 02 20000 00 0000 151</t>
  </si>
  <si>
    <t>000 2 02 40000 00 0000 151</t>
  </si>
  <si>
    <t>000 2 02 40014 05 0000 151</t>
  </si>
  <si>
    <t>000 2 02 49999 05 0000 151</t>
  </si>
  <si>
    <t>Утвержден ный  план на   2017 год</t>
  </si>
  <si>
    <t>на 01 марта 2017  года</t>
  </si>
  <si>
    <t>000 2 18 00000 00 0000 000</t>
  </si>
  <si>
    <t xml:space="preserve">000 2 03 00000 00 0000 000 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</si>
  <si>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</si>
  <si>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БЕЗВОЗМЕЗДНЫЕ ПОСТУПЛЕНИЯ ОТ ГОСУДАРСТВЕННЫХ (МУНИЦИПАЛЬНЫХ) ОРГАНИЗАЦИЙ</t>
  </si>
  <si>
    <t>Л. Н. Волчкова</t>
  </si>
  <si>
    <t>на 01 апреля 2017  года</t>
  </si>
  <si>
    <t>000 2 02 25097 05 0000 151</t>
  </si>
  <si>
    <t>000 2 02 20051 05 0000 151</t>
  </si>
  <si>
    <t>Субсидии бюджетам муниципальных районов на реализацию федеральных целевых программ</t>
  </si>
  <si>
    <t>Безвозмездные поступления от государственных (муниципальных) организаций</t>
  </si>
  <si>
    <t>Доходы бюджетной системы бюджетных организаций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</si>
  <si>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на 01 мая 2017  года</t>
  </si>
  <si>
    <t>Фадина Наталья Николаевна</t>
  </si>
  <si>
    <t>на 01 июня 2017  года</t>
  </si>
  <si>
    <t>000 2 04 00000 00 0000 000</t>
  </si>
  <si>
    <t>000 2 02 25558 05 0000 151</t>
  </si>
  <si>
    <t>Субсидии бюджетам муниципальных районов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</si>
  <si>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Начальник бюджетного отдела финансового управления администрации муниципального образования Киреевский район</t>
  </si>
  <si>
    <t>О.В. Юрищева</t>
  </si>
  <si>
    <t>Л.Н. Волчкова</t>
  </si>
  <si>
    <t>на 01 июля 2017  года</t>
  </si>
  <si>
    <t>000 1 13 00000 00 0000 130</t>
  </si>
  <si>
    <t>000 2 02 35120 05 0000 151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</si>
  <si>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РФ</t>
  </si>
  <si>
    <t>000 2 02 25519 05 0000 151</t>
  </si>
  <si>
    <t>Субсидия бюджетам муниципальных районов на поддержку отрасли культуры</t>
  </si>
  <si>
    <t>Дотация на сбалансированность</t>
  </si>
  <si>
    <t>000 1 05 01010 01 0000 110</t>
  </si>
  <si>
    <t>налог, взимаем. с налогопл.выбрав. в качестве объекта налогообл. доходы</t>
  </si>
  <si>
    <t>000 1 05 01011 01 0000 110</t>
  </si>
  <si>
    <t>000 1 05 04000 02 0000 110</t>
  </si>
  <si>
    <t>000 1 05 01020 01 0000 110</t>
  </si>
  <si>
    <t>налог, взимаем. с налогопл.выбрав. в качестве объекта налогообл. доходы, уменьш. на велич. расходов</t>
  </si>
  <si>
    <t>мин. налог, зачисляемый в бюджеты субъектов РФ 9до 1 янв.2016г.)</t>
  </si>
  <si>
    <t>единый налог на вменен. доход для отдел.видов деятельности</t>
  </si>
  <si>
    <t>единый сельскохоз.налог</t>
  </si>
  <si>
    <t>000 1 05 01021 01 0000 110</t>
  </si>
  <si>
    <t>000 1 05 01050 01 0000 110</t>
  </si>
  <si>
    <t>000 1 05 02000 02 0000 110</t>
  </si>
  <si>
    <t>000 1 05 02010 02 0000 110</t>
  </si>
  <si>
    <t>000 1 05 04020 02 0000 110</t>
  </si>
  <si>
    <t>000 1 05 03010 01 0000 110</t>
  </si>
  <si>
    <t>Астапова Оксана Александровна</t>
  </si>
  <si>
    <t>межбюджетные трансферты, передаваемые бюджетам муниципальных районов из бюжетов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</si>
  <si>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бюджетам муниципальных районов на софинонсирование капитальных вложений в объекты муниципальной собственности</t>
  </si>
  <si>
    <t>Субсидии бюджетам на реализацию мероприятий по обеспечению жильем молодых семей</t>
  </si>
  <si>
    <t>Субсидии бюджетам на поддержку государственных программ субъектов РФ и муниципальных программ формирования современной городской среды</t>
  </si>
  <si>
    <t>Субсидии бюджетам муниципальных районов на обеспечение развития и укрепление материально-технической базы домов культуры в населенных пунктах с числом жителей до 50 тысяч человек</t>
  </si>
  <si>
    <t xml:space="preserve">                               223.3</t>
  </si>
  <si>
    <t xml:space="preserve">                                223.3</t>
  </si>
  <si>
    <t>223.4</t>
  </si>
  <si>
    <t>Национальная экономика</t>
  </si>
  <si>
    <t>Субсидии бюджетам муниципальных районов на реализацию мероприятий по содействию созданию в субъектах РФ новых мест в общеобразовательных организациях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</si>
  <si>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РФ"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</si>
  <si>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</si>
  <si>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</si>
  <si>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</si>
  <si>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Начальник  финансового управления администрации муниципального образования Киреевский район</t>
  </si>
  <si>
    <t>Л.Н.Волчкова</t>
  </si>
  <si>
    <t>000 1 05 02020 02 0000 110</t>
  </si>
  <si>
    <t>единый налог на вмен.доход для отдел. видов деятел.(истекш. до 1 января 2011 года)</t>
  </si>
  <si>
    <t>межбюджетные трансферты передаваемые бюджетам муниципальных районов за счет средств резервного фонда Правительства РФ</t>
  </si>
  <si>
    <t>226</t>
  </si>
  <si>
    <t>Утвержден ный  план на   2019 год</t>
  </si>
  <si>
    <t>000 1 18 05030 05 0000 150</t>
  </si>
  <si>
    <t>000 1 19 05000 05 0000 150</t>
  </si>
  <si>
    <t>000 2 02 10000 00 0000 150</t>
  </si>
  <si>
    <t>000 2 02 15001 05 0000 150</t>
  </si>
  <si>
    <t>000 2 02 15002 05 0000 150</t>
  </si>
  <si>
    <t>000 2 02 30000 00 0000 150</t>
  </si>
  <si>
    <t>000 2 02 35118 05 0000 150</t>
  </si>
  <si>
    <t xml:space="preserve">Межбюджетные трансферты передаваемые бюджетам на создание доп.мест для детей в возрасте от 2 месяцев до 3 лет в образовательных организациях,осущ.образ. деятельность по образ. программам дошколного образования </t>
  </si>
  <si>
    <t>000 2 02 45159 05 0000 150</t>
  </si>
  <si>
    <t>000 2 02 35120 05 0000 150</t>
  </si>
  <si>
    <t>000 2 02 35930 05 0000 150</t>
  </si>
  <si>
    <t>000 2 02 30024 05 0000 150</t>
  </si>
  <si>
    <t>000 2 02 30029 05 0000 150</t>
  </si>
  <si>
    <t>000 2 02 35135 05 0000 150</t>
  </si>
  <si>
    <t>000 2 02 35176 05 0000 150</t>
  </si>
  <si>
    <t>000 2 02 35134 05 0000 150</t>
  </si>
  <si>
    <t>000 2 02 39999 00 0000 150</t>
  </si>
  <si>
    <t>000 2 02 20000 00 0000 150</t>
  </si>
  <si>
    <t>000 2 02 20051 05 0000 150</t>
  </si>
  <si>
    <t>000 2 02 20077 05 0000 150</t>
  </si>
  <si>
    <t>000 2 02 20299 05 0000 150</t>
  </si>
  <si>
    <t>000 2 02 20302 05 0000 150</t>
  </si>
  <si>
    <t>000 2 02 25520 05 0000 150</t>
  </si>
  <si>
    <t>000 2 02 25497 00 0000 150</t>
  </si>
  <si>
    <t>000 2 02 25555 00 0000 150</t>
  </si>
  <si>
    <t>000 2 02 25467 05 0000 150</t>
  </si>
  <si>
    <t>000 2 02 29999 05 0000 150</t>
  </si>
  <si>
    <t>000 2 02 40000 00 0000 150</t>
  </si>
  <si>
    <t>000 2 02 49999 05 0000 150</t>
  </si>
  <si>
    <t>000 2 02 49001 05 0000 150</t>
  </si>
  <si>
    <t>000 2 02 40014 05 0000 150</t>
  </si>
  <si>
    <t>000 2 03 00000 00 0000 000</t>
  </si>
  <si>
    <t>212</t>
  </si>
  <si>
    <t>000 1 01 02050 01 0000 110</t>
  </si>
  <si>
    <t>Налог на доходы физ.лиц с сумм прибыли контролируемой иностр.компании,полученной физ.лицами,признаваемым контролирующими лицами этой компании</t>
  </si>
  <si>
    <t>000 2 02 45393 05 0000 150</t>
  </si>
  <si>
    <t>межбюджетные трансферты передаваемые бюджетам муниципальных районов на финансовое обеспечение дорож.деятельности в рамках реализации нац.проекта "Безопасные и качественные автомоб.дороги"</t>
  </si>
  <si>
    <t>000 2 07 05020 05 0000 180</t>
  </si>
  <si>
    <t>223.3</t>
  </si>
  <si>
    <t>000 2 02 27567 05 0000 150</t>
  </si>
  <si>
    <t>Субсидиибюджетам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устойчивого обеспечения устойчивого развития сельских территорий</t>
  </si>
  <si>
    <t>Субсидии бюджетам на обновление материально- технической базы для формирования у обучающихся современных технологических и гуманитарных навыков</t>
  </si>
  <si>
    <t>000 2 02 25169 05 0000 150</t>
  </si>
  <si>
    <t>на 01 июня 2019  года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</si>
</sst>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FF0000"/>
      <name val="Arial Cyr"/>
      <charset val="204"/>
    </font>
    <font>
      <sz val="10"/>
      <color theme="1"/>
      <name val="Arial Cyr"/>
      <charset val="204"/>
    </font>
    <font>
      <sz val="11"/>
      <color rgb="FFFF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186">
    <xf numFmtId="0" fontId="0" fillId="0" borderId="0" xfId="0"/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wrapText="1"/>
    </xf>
    <xf numFmtId="49" fontId="21" fillId="0" borderId="11" xfId="0" applyNumberFormat="1" applyFont="1" applyBorder="1" applyAlignment="1">
      <alignment wrapText="1"/>
    </xf>
    <xf numFmtId="49" fontId="21" fillId="0" borderId="12" xfId="0" applyNumberFormat="1" applyFont="1" applyBorder="1" applyAlignment="1">
      <alignment wrapText="1"/>
    </xf>
    <xf numFmtId="49" fontId="21" fillId="0" borderId="13" xfId="0" applyNumberFormat="1" applyFont="1" applyBorder="1" applyAlignment="1">
      <alignment wrapText="1"/>
    </xf>
    <xf numFmtId="49" fontId="21" fillId="0" borderId="14" xfId="0" applyNumberFormat="1" applyFont="1" applyBorder="1" applyAlignment="1">
      <alignment wrapText="1"/>
    </xf>
    <xf numFmtId="49" fontId="21" fillId="0" borderId="15" xfId="0" applyNumberFormat="1" applyFont="1" applyBorder="1" applyAlignment="1">
      <alignment wrapText="1"/>
    </xf>
    <xf numFmtId="0" fontId="20" fillId="0" borderId="0" xfId="0" applyFont="1"/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wrapText="1"/>
    </xf>
    <xf numFmtId="164" fontId="23" fillId="0" borderId="16" xfId="0" applyNumberFormat="1" applyFont="1" applyBorder="1" applyAlignment="1">
      <alignment wrapText="1"/>
    </xf>
    <xf numFmtId="0" fontId="20" fillId="0" borderId="17" xfId="0" applyFont="1" applyBorder="1" applyAlignment="1">
      <alignment wrapText="1"/>
    </xf>
    <xf numFmtId="164" fontId="20" fillId="0" borderId="18" xfId="0" applyNumberFormat="1" applyFont="1" applyBorder="1" applyAlignment="1">
      <alignment wrapText="1"/>
    </xf>
    <xf numFmtId="0" fontId="20" fillId="0" borderId="19" xfId="0" applyFont="1" applyBorder="1" applyAlignment="1">
      <alignment wrapText="1"/>
    </xf>
    <xf numFmtId="164" fontId="20" fillId="0" borderId="20" xfId="0" applyNumberFormat="1" applyFont="1" applyBorder="1" applyAlignment="1">
      <alignment wrapText="1"/>
    </xf>
    <xf numFmtId="164" fontId="20" fillId="0" borderId="21" xfId="0" applyNumberFormat="1" applyFont="1" applyBorder="1" applyAlignment="1">
      <alignment wrapText="1"/>
    </xf>
    <xf numFmtId="49" fontId="20" fillId="0" borderId="14" xfId="0" applyNumberFormat="1" applyFont="1" applyBorder="1" applyAlignment="1">
      <alignment wrapText="1"/>
    </xf>
    <xf numFmtId="0" fontId="20" fillId="0" borderId="22" xfId="0" applyFont="1" applyBorder="1" applyAlignment="1">
      <alignment wrapText="1"/>
    </xf>
    <xf numFmtId="164" fontId="23" fillId="0" borderId="10" xfId="0" applyNumberFormat="1" applyFont="1" applyBorder="1" applyAlignment="1">
      <alignment wrapText="1"/>
    </xf>
    <xf numFmtId="164" fontId="23" fillId="0" borderId="20" xfId="0" applyNumberFormat="1" applyFont="1" applyBorder="1" applyAlignment="1">
      <alignment wrapText="1"/>
    </xf>
    <xf numFmtId="0" fontId="20" fillId="0" borderId="23" xfId="0" applyFont="1" applyBorder="1" applyAlignment="1">
      <alignment wrapText="1"/>
    </xf>
    <xf numFmtId="164" fontId="20" fillId="0" borderId="19" xfId="0" applyNumberFormat="1" applyFont="1" applyBorder="1" applyAlignment="1">
      <alignment wrapText="1"/>
    </xf>
    <xf numFmtId="49" fontId="20" fillId="0" borderId="12" xfId="0" applyNumberFormat="1" applyFont="1" applyBorder="1" applyAlignment="1">
      <alignment wrapText="1"/>
    </xf>
    <xf numFmtId="0" fontId="20" fillId="0" borderId="24" xfId="0" applyFont="1" applyBorder="1" applyAlignment="1">
      <alignment wrapText="1"/>
    </xf>
    <xf numFmtId="164" fontId="20" fillId="0" borderId="24" xfId="0" applyNumberFormat="1" applyFont="1" applyBorder="1" applyAlignment="1">
      <alignment wrapText="1"/>
    </xf>
    <xf numFmtId="49" fontId="20" fillId="0" borderId="13" xfId="0" applyNumberFormat="1" applyFont="1" applyBorder="1" applyAlignment="1">
      <alignment wrapText="1"/>
    </xf>
    <xf numFmtId="0" fontId="20" fillId="0" borderId="25" xfId="0" applyFont="1" applyBorder="1" applyAlignment="1">
      <alignment wrapText="1"/>
    </xf>
    <xf numFmtId="164" fontId="23" fillId="0" borderId="26" xfId="0" applyNumberFormat="1" applyFont="1" applyBorder="1" applyAlignment="1">
      <alignment wrapText="1"/>
    </xf>
    <xf numFmtId="164" fontId="23" fillId="0" borderId="18" xfId="0" applyNumberFormat="1" applyFont="1" applyBorder="1" applyAlignment="1">
      <alignment wrapText="1"/>
    </xf>
    <xf numFmtId="0" fontId="23" fillId="0" borderId="25" xfId="0" applyFont="1" applyBorder="1" applyAlignment="1">
      <alignment wrapText="1"/>
    </xf>
    <xf numFmtId="0" fontId="20" fillId="0" borderId="27" xfId="0" applyFont="1" applyBorder="1" applyAlignment="1">
      <alignment wrapText="1"/>
    </xf>
    <xf numFmtId="0" fontId="20" fillId="0" borderId="28" xfId="0" applyNumberFormat="1" applyFont="1" applyBorder="1" applyAlignment="1">
      <alignment wrapText="1"/>
    </xf>
    <xf numFmtId="0" fontId="23" fillId="0" borderId="29" xfId="0" applyNumberFormat="1" applyFont="1" applyBorder="1" applyAlignment="1">
      <alignment wrapText="1"/>
    </xf>
    <xf numFmtId="0" fontId="23" fillId="0" borderId="24" xfId="0" applyFont="1" applyBorder="1" applyAlignment="1">
      <alignment wrapText="1"/>
    </xf>
    <xf numFmtId="0" fontId="23" fillId="0" borderId="28" xfId="0" applyFont="1" applyBorder="1" applyAlignment="1">
      <alignment wrapText="1"/>
    </xf>
    <xf numFmtId="0" fontId="20" fillId="0" borderId="30" xfId="0" applyFont="1" applyBorder="1" applyAlignment="1">
      <alignment wrapText="1"/>
    </xf>
    <xf numFmtId="0" fontId="20" fillId="0" borderId="31" xfId="0" applyFont="1" applyBorder="1" applyAlignment="1">
      <alignment wrapText="1"/>
    </xf>
    <xf numFmtId="164" fontId="20" fillId="0" borderId="26" xfId="0" applyNumberFormat="1" applyFont="1" applyBorder="1" applyAlignment="1">
      <alignment wrapText="1"/>
    </xf>
    <xf numFmtId="164" fontId="23" fillId="0" borderId="32" xfId="0" applyNumberFormat="1" applyFont="1" applyBorder="1" applyAlignment="1">
      <alignment wrapText="1"/>
    </xf>
    <xf numFmtId="0" fontId="20" fillId="0" borderId="33" xfId="0" applyFont="1" applyBorder="1" applyAlignment="1">
      <alignment wrapText="1"/>
    </xf>
    <xf numFmtId="0" fontId="20" fillId="0" borderId="34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0" borderId="29" xfId="0" applyFont="1" applyBorder="1" applyAlignment="1">
      <alignment wrapText="1"/>
    </xf>
    <xf numFmtId="49" fontId="23" fillId="0" borderId="11" xfId="0" applyNumberFormat="1" applyFont="1" applyBorder="1" applyAlignment="1">
      <alignment wrapText="1"/>
    </xf>
    <xf numFmtId="49" fontId="20" fillId="0" borderId="35" xfId="0" applyNumberFormat="1" applyFont="1" applyBorder="1" applyAlignment="1">
      <alignment horizontal="right" wrapText="1"/>
    </xf>
    <xf numFmtId="49" fontId="20" fillId="0" borderId="15" xfId="0" applyNumberFormat="1" applyFont="1" applyBorder="1" applyAlignment="1">
      <alignment horizontal="right" wrapText="1"/>
    </xf>
    <xf numFmtId="49" fontId="20" fillId="0" borderId="36" xfId="0" applyNumberFormat="1" applyFont="1" applyBorder="1" applyAlignment="1">
      <alignment horizontal="right" wrapText="1"/>
    </xf>
    <xf numFmtId="49" fontId="20" fillId="0" borderId="14" xfId="0" applyNumberFormat="1" applyFont="1" applyBorder="1" applyAlignment="1">
      <alignment horizontal="right" wrapText="1"/>
    </xf>
    <xf numFmtId="49" fontId="20" fillId="0" borderId="37" xfId="0" applyNumberFormat="1" applyFont="1" applyBorder="1" applyAlignment="1">
      <alignment horizontal="right" wrapText="1"/>
    </xf>
    <xf numFmtId="0" fontId="20" fillId="0" borderId="38" xfId="0" applyFont="1" applyBorder="1" applyAlignment="1">
      <alignment wrapText="1"/>
    </xf>
    <xf numFmtId="49" fontId="20" fillId="0" borderId="39" xfId="0" applyNumberFormat="1" applyFont="1" applyBorder="1" applyAlignment="1">
      <alignment horizontal="right" wrapText="1"/>
    </xf>
    <xf numFmtId="0" fontId="20" fillId="0" borderId="40" xfId="0" applyFont="1" applyBorder="1" applyAlignment="1">
      <alignment wrapText="1"/>
    </xf>
    <xf numFmtId="0" fontId="20" fillId="0" borderId="28" xfId="0" applyFont="1" applyBorder="1" applyAlignment="1">
      <alignment wrapText="1"/>
    </xf>
    <xf numFmtId="49" fontId="20" fillId="0" borderId="13" xfId="0" applyNumberFormat="1" applyFont="1" applyBorder="1" applyAlignment="1">
      <alignment horizontal="right" wrapText="1"/>
    </xf>
    <xf numFmtId="49" fontId="23" fillId="0" borderId="14" xfId="0" applyNumberFormat="1" applyFont="1" applyBorder="1" applyAlignment="1">
      <alignment horizontal="right" wrapText="1"/>
    </xf>
    <xf numFmtId="49" fontId="23" fillId="0" borderId="36" xfId="0" applyNumberFormat="1" applyFont="1" applyBorder="1" applyAlignment="1">
      <alignment wrapText="1"/>
    </xf>
    <xf numFmtId="0" fontId="23" fillId="0" borderId="23" xfId="0" applyFont="1" applyBorder="1" applyAlignment="1">
      <alignment wrapText="1"/>
    </xf>
    <xf numFmtId="49" fontId="23" fillId="0" borderId="15" xfId="0" applyNumberFormat="1" applyFont="1" applyBorder="1" applyAlignment="1">
      <alignment horizontal="right" wrapText="1"/>
    </xf>
    <xf numFmtId="49" fontId="23" fillId="0" borderId="14" xfId="0" applyNumberFormat="1" applyFont="1" applyBorder="1" applyAlignment="1">
      <alignment wrapText="1"/>
    </xf>
    <xf numFmtId="0" fontId="23" fillId="0" borderId="29" xfId="0" applyFont="1" applyBorder="1" applyAlignment="1">
      <alignment wrapText="1"/>
    </xf>
    <xf numFmtId="49" fontId="23" fillId="0" borderId="37" xfId="0" applyNumberFormat="1" applyFont="1" applyBorder="1" applyAlignment="1">
      <alignment wrapText="1"/>
    </xf>
    <xf numFmtId="49" fontId="20" fillId="0" borderId="11" xfId="0" applyNumberFormat="1" applyFont="1" applyBorder="1" applyAlignment="1">
      <alignment horizontal="right" wrapText="1"/>
    </xf>
    <xf numFmtId="49" fontId="20" fillId="0" borderId="41" xfId="0" applyNumberFormat="1" applyFont="1" applyBorder="1" applyAlignment="1">
      <alignment horizontal="right" wrapText="1"/>
    </xf>
    <xf numFmtId="0" fontId="20" fillId="0" borderId="11" xfId="0" applyFont="1" applyBorder="1" applyAlignment="1">
      <alignment wrapText="1"/>
    </xf>
    <xf numFmtId="0" fontId="20" fillId="0" borderId="16" xfId="0" applyFont="1" applyBorder="1" applyAlignment="1">
      <alignment vertical="center" wrapText="1"/>
    </xf>
    <xf numFmtId="0" fontId="24" fillId="0" borderId="0" xfId="0" applyFont="1"/>
    <xf numFmtId="0" fontId="24" fillId="0" borderId="0" xfId="0" applyFont="1" applyBorder="1" applyAlignment="1"/>
    <xf numFmtId="0" fontId="19" fillId="0" borderId="0" xfId="0" applyFont="1"/>
    <xf numFmtId="0" fontId="24" fillId="0" borderId="0" xfId="0" applyFont="1" applyBorder="1"/>
    <xf numFmtId="0" fontId="25" fillId="0" borderId="0" xfId="0" applyFont="1"/>
    <xf numFmtId="0" fontId="25" fillId="0" borderId="0" xfId="0" applyFont="1" applyAlignment="1"/>
    <xf numFmtId="49" fontId="21" fillId="0" borderId="39" xfId="0" applyNumberFormat="1" applyFont="1" applyBorder="1" applyAlignment="1">
      <alignment wrapText="1"/>
    </xf>
    <xf numFmtId="49" fontId="21" fillId="0" borderId="36" xfId="0" applyNumberFormat="1" applyFont="1" applyBorder="1" applyAlignment="1">
      <alignment wrapText="1"/>
    </xf>
    <xf numFmtId="49" fontId="21" fillId="0" borderId="35" xfId="0" applyNumberFormat="1" applyFont="1" applyBorder="1" applyAlignment="1">
      <alignment wrapText="1"/>
    </xf>
    <xf numFmtId="49" fontId="21" fillId="0" borderId="42" xfId="0" applyNumberFormat="1" applyFont="1" applyBorder="1" applyAlignment="1">
      <alignment wrapText="1"/>
    </xf>
    <xf numFmtId="49" fontId="23" fillId="0" borderId="35" xfId="0" applyNumberFormat="1" applyFont="1" applyBorder="1" applyAlignment="1">
      <alignment horizontal="right" wrapText="1"/>
    </xf>
    <xf numFmtId="164" fontId="20" fillId="0" borderId="16" xfId="0" applyNumberFormat="1" applyFont="1" applyBorder="1" applyAlignment="1">
      <alignment wrapText="1"/>
    </xf>
    <xf numFmtId="49" fontId="21" fillId="0" borderId="37" xfId="0" applyNumberFormat="1" applyFont="1" applyBorder="1" applyAlignment="1">
      <alignment wrapText="1"/>
    </xf>
    <xf numFmtId="164" fontId="23" fillId="0" borderId="43" xfId="0" applyNumberFormat="1" applyFont="1" applyBorder="1" applyAlignment="1">
      <alignment wrapText="1"/>
    </xf>
    <xf numFmtId="164" fontId="20" fillId="0" borderId="44" xfId="0" applyNumberFormat="1" applyFont="1" applyBorder="1" applyAlignment="1">
      <alignment wrapText="1"/>
    </xf>
    <xf numFmtId="0" fontId="20" fillId="0" borderId="0" xfId="0" applyFont="1" applyAlignment="1">
      <alignment wrapText="1"/>
    </xf>
    <xf numFmtId="164" fontId="23" fillId="0" borderId="24" xfId="0" applyNumberFormat="1" applyFont="1" applyBorder="1" applyAlignment="1">
      <alignment wrapText="1"/>
    </xf>
    <xf numFmtId="2" fontId="23" fillId="0" borderId="0" xfId="0" applyNumberFormat="1" applyFont="1" applyBorder="1" applyAlignment="1">
      <alignment wrapText="1"/>
    </xf>
    <xf numFmtId="164" fontId="20" fillId="0" borderId="17" xfId="0" applyNumberFormat="1" applyFont="1" applyBorder="1" applyAlignment="1">
      <alignment wrapText="1"/>
    </xf>
    <xf numFmtId="164" fontId="20" fillId="0" borderId="31" xfId="0" applyNumberFormat="1" applyFont="1" applyBorder="1" applyAlignment="1">
      <alignment wrapText="1"/>
    </xf>
    <xf numFmtId="164" fontId="20" fillId="0" borderId="22" xfId="0" applyNumberFormat="1" applyFont="1" applyBorder="1" applyAlignment="1">
      <alignment wrapText="1"/>
    </xf>
    <xf numFmtId="164" fontId="20" fillId="0" borderId="25" xfId="0" applyNumberFormat="1" applyFont="1" applyBorder="1" applyAlignment="1">
      <alignment wrapText="1"/>
    </xf>
    <xf numFmtId="164" fontId="20" fillId="0" borderId="32" xfId="0" applyNumberFormat="1" applyFont="1" applyBorder="1" applyAlignment="1">
      <alignment wrapText="1"/>
    </xf>
    <xf numFmtId="164" fontId="20" fillId="0" borderId="43" xfId="0" applyNumberFormat="1" applyFont="1" applyBorder="1" applyAlignment="1">
      <alignment wrapText="1"/>
    </xf>
    <xf numFmtId="0" fontId="20" fillId="0" borderId="17" xfId="0" applyFont="1" applyBorder="1" applyAlignment="1">
      <alignment vertical="top" wrapText="1"/>
    </xf>
    <xf numFmtId="0" fontId="20" fillId="0" borderId="19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0" fillId="0" borderId="22" xfId="0" applyFont="1" applyBorder="1" applyAlignment="1">
      <alignment vertical="top" wrapText="1"/>
    </xf>
    <xf numFmtId="0" fontId="20" fillId="0" borderId="25" xfId="0" applyFont="1" applyBorder="1" applyAlignment="1">
      <alignment vertical="top" wrapText="1"/>
    </xf>
    <xf numFmtId="0" fontId="20" fillId="0" borderId="24" xfId="0" applyFont="1" applyBorder="1" applyAlignment="1">
      <alignment vertical="top" wrapText="1"/>
    </xf>
    <xf numFmtId="0" fontId="20" fillId="0" borderId="23" xfId="0" applyFont="1" applyBorder="1" applyAlignment="1">
      <alignment vertical="top" wrapText="1"/>
    </xf>
    <xf numFmtId="0" fontId="20" fillId="0" borderId="31" xfId="0" applyFont="1" applyBorder="1" applyAlignment="1">
      <alignment vertical="top" wrapText="1"/>
    </xf>
    <xf numFmtId="0" fontId="23" fillId="0" borderId="25" xfId="0" applyFont="1" applyBorder="1" applyAlignment="1">
      <alignment vertical="top" wrapText="1"/>
    </xf>
    <xf numFmtId="0" fontId="20" fillId="0" borderId="27" xfId="0" applyFont="1" applyBorder="1" applyAlignment="1">
      <alignment vertical="top" wrapText="1"/>
    </xf>
    <xf numFmtId="0" fontId="23" fillId="0" borderId="24" xfId="0" applyFont="1" applyBorder="1" applyAlignment="1">
      <alignment vertical="top" wrapText="1"/>
    </xf>
    <xf numFmtId="0" fontId="23" fillId="0" borderId="45" xfId="0" applyFont="1" applyBorder="1" applyAlignment="1">
      <alignment vertical="top" wrapText="1"/>
    </xf>
    <xf numFmtId="0" fontId="20" fillId="0" borderId="40" xfId="0" applyFont="1" applyBorder="1" applyAlignment="1">
      <alignment vertical="top" wrapText="1"/>
    </xf>
    <xf numFmtId="0" fontId="20" fillId="0" borderId="33" xfId="0" applyFont="1" applyBorder="1" applyAlignment="1">
      <alignment vertical="top" wrapText="1"/>
    </xf>
    <xf numFmtId="0" fontId="20" fillId="0" borderId="30" xfId="0" applyFont="1" applyBorder="1" applyAlignment="1">
      <alignment vertical="top" wrapText="1"/>
    </xf>
    <xf numFmtId="0" fontId="23" fillId="0" borderId="30" xfId="0" applyFont="1" applyBorder="1" applyAlignment="1">
      <alignment vertical="top" wrapText="1"/>
    </xf>
    <xf numFmtId="0" fontId="24" fillId="0" borderId="0" xfId="0" applyFont="1" applyBorder="1" applyAlignment="1">
      <alignment vertical="center"/>
    </xf>
    <xf numFmtId="0" fontId="21" fillId="0" borderId="0" xfId="0" applyFont="1"/>
    <xf numFmtId="0" fontId="0" fillId="0" borderId="0" xfId="0" applyFont="1"/>
    <xf numFmtId="0" fontId="20" fillId="0" borderId="46" xfId="0" applyFont="1" applyBorder="1" applyAlignment="1">
      <alignment vertical="top" wrapText="1"/>
    </xf>
    <xf numFmtId="0" fontId="20" fillId="0" borderId="46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26" fillId="0" borderId="46" xfId="0" applyFont="1" applyBorder="1" applyAlignment="1">
      <alignment vertical="top" wrapText="1"/>
    </xf>
    <xf numFmtId="0" fontId="27" fillId="0" borderId="0" xfId="0" applyFont="1" applyAlignment="1">
      <alignment wrapText="1"/>
    </xf>
    <xf numFmtId="164" fontId="23" fillId="0" borderId="25" xfId="0" applyNumberFormat="1" applyFont="1" applyBorder="1" applyAlignment="1">
      <alignment wrapText="1"/>
    </xf>
    <xf numFmtId="164" fontId="23" fillId="0" borderId="21" xfId="0" applyNumberFormat="1" applyFont="1" applyBorder="1" applyAlignment="1">
      <alignment wrapText="1"/>
    </xf>
    <xf numFmtId="0" fontId="20" fillId="0" borderId="47" xfId="0" applyFont="1" applyBorder="1" applyAlignment="1">
      <alignment wrapText="1"/>
    </xf>
    <xf numFmtId="0" fontId="20" fillId="0" borderId="48" xfId="0" applyFont="1" applyBorder="1" applyAlignment="1">
      <alignment vertical="top" wrapText="1"/>
    </xf>
    <xf numFmtId="164" fontId="23" fillId="0" borderId="44" xfId="0" applyNumberFormat="1" applyFont="1" applyBorder="1" applyAlignment="1">
      <alignment wrapText="1"/>
    </xf>
    <xf numFmtId="49" fontId="21" fillId="0" borderId="19" xfId="0" applyNumberFormat="1" applyFont="1" applyBorder="1" applyAlignment="1">
      <alignment wrapText="1"/>
    </xf>
    <xf numFmtId="164" fontId="23" fillId="0" borderId="19" xfId="0" applyNumberFormat="1" applyFont="1" applyBorder="1" applyAlignment="1">
      <alignment wrapText="1"/>
    </xf>
    <xf numFmtId="164" fontId="20" fillId="24" borderId="25" xfId="0" applyNumberFormat="1" applyFont="1" applyFill="1" applyBorder="1" applyAlignment="1">
      <alignment wrapText="1"/>
    </xf>
    <xf numFmtId="164" fontId="23" fillId="24" borderId="10" xfId="0" applyNumberFormat="1" applyFont="1" applyFill="1" applyBorder="1" applyAlignment="1">
      <alignment wrapText="1"/>
    </xf>
    <xf numFmtId="0" fontId="29" fillId="0" borderId="0" xfId="0" applyFont="1"/>
    <xf numFmtId="2" fontId="0" fillId="0" borderId="0" xfId="0" applyNumberFormat="1"/>
    <xf numFmtId="0" fontId="30" fillId="0" borderId="0" xfId="0" applyFont="1"/>
    <xf numFmtId="164" fontId="20" fillId="24" borderId="22" xfId="0" applyNumberFormat="1" applyFont="1" applyFill="1" applyBorder="1" applyAlignment="1">
      <alignment wrapText="1"/>
    </xf>
    <xf numFmtId="164" fontId="20" fillId="24" borderId="24" xfId="0" applyNumberFormat="1" applyFont="1" applyFill="1" applyBorder="1" applyAlignment="1">
      <alignment wrapText="1"/>
    </xf>
    <xf numFmtId="0" fontId="20" fillId="24" borderId="23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0" fillId="0" borderId="0" xfId="0" applyFont="1" applyFill="1" applyBorder="1" applyAlignment="1">
      <alignment wrapText="1"/>
    </xf>
    <xf numFmtId="0" fontId="20" fillId="0" borderId="27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20" fillId="0" borderId="22" xfId="0" applyFont="1" applyBorder="1" applyAlignment="1">
      <alignment horizontal="right" vertical="top" wrapText="1"/>
    </xf>
    <xf numFmtId="49" fontId="20" fillId="24" borderId="15" xfId="0" applyNumberFormat="1" applyFont="1" applyFill="1" applyBorder="1" applyAlignment="1">
      <alignment horizontal="right" wrapText="1"/>
    </xf>
    <xf numFmtId="0" fontId="20" fillId="24" borderId="19" xfId="0" applyFont="1" applyFill="1" applyBorder="1" applyAlignment="1">
      <alignment wrapText="1"/>
    </xf>
    <xf numFmtId="49" fontId="20" fillId="24" borderId="14" xfId="0" applyNumberFormat="1" applyFont="1" applyFill="1" applyBorder="1" applyAlignment="1">
      <alignment horizontal="right" wrapText="1"/>
    </xf>
    <xf numFmtId="0" fontId="20" fillId="24" borderId="22" xfId="0" applyFont="1" applyFill="1" applyBorder="1" applyAlignment="1">
      <alignment wrapText="1"/>
    </xf>
    <xf numFmtId="164" fontId="20" fillId="24" borderId="21" xfId="0" applyNumberFormat="1" applyFont="1" applyFill="1" applyBorder="1" applyAlignment="1">
      <alignment wrapText="1"/>
    </xf>
    <xf numFmtId="164" fontId="20" fillId="24" borderId="20" xfId="0" applyNumberFormat="1" applyFont="1" applyFill="1" applyBorder="1" applyAlignment="1">
      <alignment wrapText="1"/>
    </xf>
    <xf numFmtId="0" fontId="20" fillId="24" borderId="19" xfId="0" applyFont="1" applyFill="1" applyBorder="1" applyAlignment="1">
      <alignment vertical="center" wrapText="1"/>
    </xf>
    <xf numFmtId="2" fontId="23" fillId="0" borderId="10" xfId="0" applyNumberFormat="1" applyFont="1" applyBorder="1" applyAlignment="1">
      <alignment wrapText="1"/>
    </xf>
    <xf numFmtId="0" fontId="31" fillId="0" borderId="0" xfId="0" applyFont="1" applyFill="1" applyBorder="1" applyAlignment="1">
      <alignment wrapText="1"/>
    </xf>
    <xf numFmtId="2" fontId="20" fillId="0" borderId="10" xfId="0" applyNumberFormat="1" applyFont="1" applyBorder="1" applyAlignment="1">
      <alignment wrapText="1"/>
    </xf>
    <xf numFmtId="2" fontId="20" fillId="0" borderId="27" xfId="0" applyNumberFormat="1" applyFont="1" applyBorder="1" applyAlignment="1">
      <alignment wrapText="1"/>
    </xf>
    <xf numFmtId="2" fontId="20" fillId="0" borderId="19" xfId="0" applyNumberFormat="1" applyFont="1" applyBorder="1" applyAlignment="1">
      <alignment wrapText="1"/>
    </xf>
    <xf numFmtId="2" fontId="20" fillId="0" borderId="24" xfId="0" applyNumberFormat="1" applyFont="1" applyBorder="1" applyAlignment="1">
      <alignment wrapText="1"/>
    </xf>
    <xf numFmtId="2" fontId="20" fillId="0" borderId="25" xfId="0" applyNumberFormat="1" applyFont="1" applyBorder="1" applyAlignment="1">
      <alignment wrapText="1"/>
    </xf>
    <xf numFmtId="2" fontId="20" fillId="0" borderId="23" xfId="0" applyNumberFormat="1" applyFont="1" applyBorder="1" applyAlignment="1">
      <alignment wrapText="1"/>
    </xf>
    <xf numFmtId="2" fontId="20" fillId="0" borderId="22" xfId="0" applyNumberFormat="1" applyFont="1" applyBorder="1" applyAlignment="1">
      <alignment wrapText="1"/>
    </xf>
    <xf numFmtId="2" fontId="20" fillId="24" borderId="22" xfId="0" applyNumberFormat="1" applyFont="1" applyFill="1" applyBorder="1" applyAlignment="1">
      <alignment wrapText="1"/>
    </xf>
    <xf numFmtId="2" fontId="20" fillId="0" borderId="31" xfId="0" applyNumberFormat="1" applyFont="1" applyBorder="1" applyAlignment="1">
      <alignment wrapText="1"/>
    </xf>
    <xf numFmtId="2" fontId="20" fillId="0" borderId="17" xfId="0" applyNumberFormat="1" applyFont="1" applyBorder="1" applyAlignment="1">
      <alignment wrapText="1"/>
    </xf>
    <xf numFmtId="2" fontId="23" fillId="0" borderId="23" xfId="0" applyNumberFormat="1" applyFont="1" applyBorder="1" applyAlignment="1">
      <alignment wrapText="1"/>
    </xf>
    <xf numFmtId="2" fontId="20" fillId="0" borderId="27" xfId="0" applyNumberFormat="1" applyFont="1" applyBorder="1" applyAlignment="1">
      <alignment vertical="center" wrapText="1"/>
    </xf>
    <xf numFmtId="2" fontId="20" fillId="0" borderId="19" xfId="0" applyNumberFormat="1" applyFont="1" applyBorder="1" applyAlignment="1">
      <alignment vertical="center" wrapText="1"/>
    </xf>
    <xf numFmtId="2" fontId="20" fillId="0" borderId="22" xfId="0" applyNumberFormat="1" applyFont="1" applyBorder="1" applyAlignment="1">
      <alignment vertical="center" wrapText="1"/>
    </xf>
    <xf numFmtId="2" fontId="23" fillId="24" borderId="0" xfId="0" applyNumberFormat="1" applyFont="1" applyFill="1"/>
    <xf numFmtId="2" fontId="20" fillId="24" borderId="23" xfId="0" applyNumberFormat="1" applyFont="1" applyFill="1" applyBorder="1" applyAlignment="1">
      <alignment wrapText="1"/>
    </xf>
    <xf numFmtId="2" fontId="20" fillId="24" borderId="24" xfId="0" applyNumberFormat="1" applyFont="1" applyFill="1" applyBorder="1" applyAlignment="1">
      <alignment wrapText="1"/>
    </xf>
    <xf numFmtId="2" fontId="20" fillId="24" borderId="25" xfId="0" applyNumberFormat="1" applyFont="1" applyFill="1" applyBorder="1" applyAlignment="1">
      <alignment wrapText="1"/>
    </xf>
    <xf numFmtId="2" fontId="23" fillId="0" borderId="25" xfId="0" applyNumberFormat="1" applyFont="1" applyBorder="1" applyAlignment="1">
      <alignment wrapText="1"/>
    </xf>
    <xf numFmtId="2" fontId="23" fillId="24" borderId="10" xfId="0" applyNumberFormat="1" applyFont="1" applyFill="1" applyBorder="1" applyAlignment="1">
      <alignment wrapText="1"/>
    </xf>
    <xf numFmtId="2" fontId="23" fillId="0" borderId="24" xfId="0" applyNumberFormat="1" applyFont="1" applyBorder="1" applyAlignment="1">
      <alignment wrapText="1"/>
    </xf>
    <xf numFmtId="2" fontId="23" fillId="24" borderId="24" xfId="0" applyNumberFormat="1" applyFont="1" applyFill="1" applyBorder="1" applyAlignment="1">
      <alignment wrapText="1"/>
    </xf>
    <xf numFmtId="2" fontId="20" fillId="24" borderId="19" xfId="0" applyNumberFormat="1" applyFont="1" applyFill="1" applyBorder="1" applyAlignment="1">
      <alignment wrapText="1"/>
    </xf>
    <xf numFmtId="2" fontId="20" fillId="24" borderId="19" xfId="0" applyNumberFormat="1" applyFont="1" applyFill="1" applyBorder="1" applyAlignment="1">
      <alignment vertical="center" wrapText="1"/>
    </xf>
    <xf numFmtId="0" fontId="27" fillId="0" borderId="0" xfId="0" applyFont="1"/>
    <xf numFmtId="0" fontId="21" fillId="0" borderId="22" xfId="0" applyFont="1" applyBorder="1" applyAlignment="1">
      <alignment vertical="top" wrapText="1"/>
    </xf>
    <xf numFmtId="2" fontId="20" fillId="0" borderId="46" xfId="0" applyNumberFormat="1" applyFont="1" applyBorder="1" applyAlignment="1">
      <alignment wrapText="1"/>
    </xf>
    <xf numFmtId="0" fontId="20" fillId="24" borderId="24" xfId="0" applyFont="1" applyFill="1" applyBorder="1" applyAlignment="1">
      <alignment wrapText="1"/>
    </xf>
    <xf numFmtId="164" fontId="20" fillId="24" borderId="26" xfId="0" applyNumberFormat="1" applyFont="1" applyFill="1" applyBorder="1" applyAlignment="1">
      <alignment wrapText="1"/>
    </xf>
    <xf numFmtId="0" fontId="27" fillId="0" borderId="47" xfId="0" applyFont="1" applyBorder="1" applyAlignment="1">
      <alignment wrapText="1"/>
    </xf>
    <xf numFmtId="0" fontId="26" fillId="0" borderId="33" xfId="0" applyFont="1" applyBorder="1" applyAlignment="1">
      <alignment vertical="top" wrapText="1"/>
    </xf>
    <xf numFmtId="0" fontId="21" fillId="0" borderId="46" xfId="0" applyFont="1" applyBorder="1" applyAlignment="1">
      <alignment vertical="top" wrapText="1"/>
    </xf>
    <xf numFmtId="164" fontId="20" fillId="24" borderId="49" xfId="0" applyNumberFormat="1" applyFont="1" applyFill="1" applyBorder="1" applyAlignment="1">
      <alignment wrapText="1"/>
    </xf>
    <xf numFmtId="164" fontId="20" fillId="24" borderId="50" xfId="0" applyNumberFormat="1" applyFont="1" applyFill="1" applyBorder="1" applyAlignment="1">
      <alignment wrapText="1"/>
    </xf>
    <xf numFmtId="0" fontId="20" fillId="0" borderId="0" xfId="0" applyFont="1" applyAlignment="1">
      <alignment horizontal="center" wrapText="1"/>
    </xf>
    <xf numFmtId="0" fontId="25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22" fillId="24" borderId="0" xfId="0" applyFont="1" applyFill="1" applyAlignment="1">
      <alignment horizontal="center"/>
    </xf>
    <xf numFmtId="0" fontId="24" fillId="0" borderId="0" xfId="0" applyFont="1" applyBorder="1" applyAlignment="1">
      <alignment horizont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H227"/>
  <sheetViews>
    <sheetView topLeftCell="A161" workbookViewId="0">
      <selection activeCell="E201" sqref="E201"/>
    </sheetView>
  </sheetViews>
  <sheetFormatPr defaultRowHeight="12.75"/>
  <cols>
    <col min="1" max="1" width="3.42578125" customWidth="1"/>
    <col min="2" max="2" width="21.7109375" customWidth="1"/>
    <col min="3" max="3" width="32.28515625" customWidth="1"/>
    <col min="4" max="4" width="12.28515625" customWidth="1"/>
    <col min="5" max="5" width="10.7109375" customWidth="1"/>
    <col min="6" max="6" width="6.85546875" customWidth="1"/>
  </cols>
  <sheetData>
    <row r="1" spans="2:7" ht="15" customHeight="1">
      <c r="D1" s="180"/>
      <c r="E1" s="180"/>
      <c r="F1" s="180"/>
      <c r="G1" s="83"/>
    </row>
    <row r="2" spans="2:7" ht="40.5" customHeight="1">
      <c r="B2" s="72"/>
      <c r="C2" s="1" t="s">
        <v>212</v>
      </c>
      <c r="D2" s="180"/>
      <c r="E2" s="180"/>
      <c r="F2" s="180"/>
      <c r="G2" s="83"/>
    </row>
    <row r="3" spans="2:7" ht="11.25" hidden="1" customHeight="1">
      <c r="B3" s="72"/>
      <c r="C3" s="72"/>
      <c r="D3" s="72"/>
      <c r="E3" s="72"/>
      <c r="F3" s="72"/>
    </row>
    <row r="4" spans="2:7" ht="6" hidden="1" customHeight="1">
      <c r="B4" s="72" t="s">
        <v>130</v>
      </c>
      <c r="C4" s="73"/>
      <c r="D4" s="181"/>
      <c r="E4" s="181"/>
      <c r="F4" s="181"/>
    </row>
    <row r="5" spans="2:7" ht="18.75">
      <c r="B5" s="182" t="s">
        <v>213</v>
      </c>
      <c r="C5" s="182"/>
      <c r="D5" s="182"/>
      <c r="E5" s="182"/>
      <c r="F5" s="182"/>
    </row>
    <row r="6" spans="2:7" ht="18.75">
      <c r="B6" s="182" t="s">
        <v>267</v>
      </c>
      <c r="C6" s="182"/>
      <c r="D6" s="182"/>
      <c r="E6" s="182"/>
      <c r="F6" s="182"/>
    </row>
    <row r="7" spans="2:7" ht="13.5" customHeight="1" thickBot="1">
      <c r="B7" s="8"/>
      <c r="C7" s="8"/>
      <c r="D7" s="8"/>
      <c r="E7" s="8" t="s">
        <v>68</v>
      </c>
      <c r="F7" s="8"/>
    </row>
    <row r="8" spans="2:7" ht="45.75" thickBot="1">
      <c r="B8" s="9" t="s">
        <v>0</v>
      </c>
      <c r="C8" s="10" t="s">
        <v>1</v>
      </c>
      <c r="D8" s="10" t="s">
        <v>260</v>
      </c>
      <c r="E8" s="10" t="s">
        <v>268</v>
      </c>
      <c r="F8" s="11" t="s">
        <v>2</v>
      </c>
    </row>
    <row r="9" spans="2:7" ht="18.75" customHeight="1" thickBot="1">
      <c r="B9" s="12" t="s">
        <v>69</v>
      </c>
      <c r="C9" s="94" t="s">
        <v>3</v>
      </c>
      <c r="D9" s="2">
        <f>SUM(D10+D11+D12+D13+D14)</f>
        <v>98727.9</v>
      </c>
      <c r="E9" s="2">
        <f>SUM(E10+E11+E12+E13+E14)</f>
        <v>98899.199999999997</v>
      </c>
      <c r="F9" s="13">
        <f t="shared" ref="F9:F89" si="0">IF(ISNUMBER(D9),IF(D9=0,0,E9/D9*100)," ")</f>
        <v>100.17350718489911</v>
      </c>
    </row>
    <row r="10" spans="2:7" ht="30">
      <c r="B10" s="74" t="s">
        <v>85</v>
      </c>
      <c r="C10" s="92" t="s">
        <v>148</v>
      </c>
      <c r="D10" s="14">
        <v>85817.4</v>
      </c>
      <c r="E10" s="14">
        <v>85965.7</v>
      </c>
      <c r="F10" s="15">
        <f t="shared" si="0"/>
        <v>100.17280877770709</v>
      </c>
    </row>
    <row r="11" spans="2:7" ht="30">
      <c r="B11" s="7" t="s">
        <v>87</v>
      </c>
      <c r="C11" s="93" t="s">
        <v>108</v>
      </c>
      <c r="D11" s="86">
        <v>250</v>
      </c>
      <c r="E11" s="86">
        <v>258.7</v>
      </c>
      <c r="F11" s="17">
        <f t="shared" si="0"/>
        <v>103.47999999999999</v>
      </c>
    </row>
    <row r="12" spans="2:7" ht="60">
      <c r="B12" s="7" t="s">
        <v>88</v>
      </c>
      <c r="C12" s="93" t="s">
        <v>139</v>
      </c>
      <c r="D12" s="24">
        <v>2290</v>
      </c>
      <c r="E12" s="24">
        <v>2290.6</v>
      </c>
      <c r="F12" s="18">
        <f t="shared" si="0"/>
        <v>100.02620087336244</v>
      </c>
    </row>
    <row r="13" spans="2:7" ht="30">
      <c r="B13" s="6" t="s">
        <v>89</v>
      </c>
      <c r="C13" s="95" t="s">
        <v>86</v>
      </c>
      <c r="D13" s="88">
        <v>10370.5</v>
      </c>
      <c r="E13" s="88">
        <v>10384.200000000001</v>
      </c>
      <c r="F13" s="17">
        <f t="shared" si="0"/>
        <v>100.13210549153851</v>
      </c>
    </row>
    <row r="14" spans="2:7" ht="60.75" thickBot="1">
      <c r="B14" s="6" t="s">
        <v>118</v>
      </c>
      <c r="C14" s="95" t="s">
        <v>119</v>
      </c>
      <c r="D14" s="20"/>
      <c r="E14" s="20"/>
      <c r="F14" s="82" t="str">
        <f t="shared" si="0"/>
        <v xml:space="preserve"> </v>
      </c>
    </row>
    <row r="15" spans="2:7" ht="43.5" thickBot="1">
      <c r="B15" s="3" t="s">
        <v>219</v>
      </c>
      <c r="C15" s="94" t="s">
        <v>220</v>
      </c>
      <c r="D15" s="21">
        <f>D16</f>
        <v>51678.1</v>
      </c>
      <c r="E15" s="21">
        <f>E16</f>
        <v>60605.1</v>
      </c>
      <c r="F15" s="13">
        <f t="shared" si="0"/>
        <v>117.27424189356807</v>
      </c>
    </row>
    <row r="16" spans="2:7" ht="18" customHeight="1">
      <c r="B16" s="5" t="s">
        <v>221</v>
      </c>
      <c r="C16" s="96" t="s">
        <v>222</v>
      </c>
      <c r="D16" s="89">
        <v>51678.1</v>
      </c>
      <c r="E16" s="89">
        <v>60605.1</v>
      </c>
      <c r="F16" s="90">
        <f t="shared" si="0"/>
        <v>117.27424189356807</v>
      </c>
    </row>
    <row r="17" spans="2:6" ht="44.25" customHeight="1">
      <c r="B17" s="7" t="s">
        <v>223</v>
      </c>
      <c r="C17" s="93" t="s">
        <v>227</v>
      </c>
      <c r="D17" s="24">
        <v>17052.8</v>
      </c>
      <c r="E17" s="24">
        <v>20718.400000000001</v>
      </c>
      <c r="F17" s="17">
        <f t="shared" si="0"/>
        <v>121.4955901670107</v>
      </c>
    </row>
    <row r="18" spans="2:6" ht="75">
      <c r="B18" s="7" t="s">
        <v>224</v>
      </c>
      <c r="C18" s="93" t="s">
        <v>229</v>
      </c>
      <c r="D18" s="24">
        <v>422.8</v>
      </c>
      <c r="E18" s="24">
        <v>316.3</v>
      </c>
      <c r="F18" s="17">
        <f t="shared" si="0"/>
        <v>74.810785241248823</v>
      </c>
    </row>
    <row r="19" spans="2:6" ht="60">
      <c r="B19" s="7" t="s">
        <v>225</v>
      </c>
      <c r="C19" s="93" t="s">
        <v>228</v>
      </c>
      <c r="D19" s="24">
        <v>34202.5</v>
      </c>
      <c r="E19" s="24">
        <v>42639.1</v>
      </c>
      <c r="F19" s="17">
        <f t="shared" si="0"/>
        <v>124.66661793728528</v>
      </c>
    </row>
    <row r="20" spans="2:6" ht="43.5" customHeight="1" thickBot="1">
      <c r="B20" s="4" t="s">
        <v>226</v>
      </c>
      <c r="C20" s="97" t="s">
        <v>230</v>
      </c>
      <c r="D20" s="27"/>
      <c r="E20" s="27">
        <v>-3068.7</v>
      </c>
      <c r="F20" s="17" t="str">
        <f t="shared" si="0"/>
        <v xml:space="preserve"> </v>
      </c>
    </row>
    <row r="21" spans="2:6" ht="16.5" customHeight="1" thickBot="1">
      <c r="B21" s="3" t="s">
        <v>70</v>
      </c>
      <c r="C21" s="94" t="s">
        <v>53</v>
      </c>
      <c r="D21" s="2">
        <f>SUM(D22+D23+D24+D25)</f>
        <v>41033.300000000003</v>
      </c>
      <c r="E21" s="2">
        <f>SUM(E22+E23+E24+E25)</f>
        <v>38492.799999999996</v>
      </c>
      <c r="F21" s="13">
        <f t="shared" si="0"/>
        <v>93.808687090728739</v>
      </c>
    </row>
    <row r="22" spans="2:6" ht="30">
      <c r="B22" s="75" t="s">
        <v>92</v>
      </c>
      <c r="C22" s="98" t="s">
        <v>48</v>
      </c>
      <c r="D22" s="23">
        <v>12242.8</v>
      </c>
      <c r="E22" s="23">
        <v>11851.2</v>
      </c>
      <c r="F22" s="15">
        <f t="shared" si="0"/>
        <v>96.801385304015426</v>
      </c>
    </row>
    <row r="23" spans="2:6" ht="15">
      <c r="B23" s="7" t="s">
        <v>120</v>
      </c>
      <c r="C23" s="93" t="s">
        <v>4</v>
      </c>
      <c r="D23" s="24">
        <v>25305</v>
      </c>
      <c r="E23" s="24">
        <v>23109.200000000001</v>
      </c>
      <c r="F23" s="17">
        <f t="shared" si="0"/>
        <v>91.322663505236122</v>
      </c>
    </row>
    <row r="24" spans="2:6" ht="15">
      <c r="B24" s="7" t="s">
        <v>93</v>
      </c>
      <c r="C24" s="93" t="s">
        <v>5</v>
      </c>
      <c r="D24" s="24">
        <v>3375.5</v>
      </c>
      <c r="E24" s="24">
        <v>3423.2</v>
      </c>
      <c r="F24" s="17">
        <f t="shared" si="0"/>
        <v>101.41312398163234</v>
      </c>
    </row>
    <row r="25" spans="2:6" ht="45.75" thickBot="1">
      <c r="B25" s="80" t="s">
        <v>196</v>
      </c>
      <c r="C25" s="99" t="s">
        <v>195</v>
      </c>
      <c r="D25" s="87">
        <v>110</v>
      </c>
      <c r="E25" s="87">
        <v>109.2</v>
      </c>
      <c r="F25" s="81">
        <f t="shared" si="0"/>
        <v>99.27272727272728</v>
      </c>
    </row>
    <row r="26" spans="2:6" ht="15" thickBot="1">
      <c r="B26" s="3" t="s">
        <v>71</v>
      </c>
      <c r="C26" s="94" t="s">
        <v>6</v>
      </c>
      <c r="D26" s="2">
        <f>SUM(D27+D28+D29)</f>
        <v>15712.8</v>
      </c>
      <c r="E26" s="21">
        <f>SUM(E27+E28+E29)</f>
        <v>15383.4</v>
      </c>
      <c r="F26" s="13">
        <f t="shared" si="0"/>
        <v>97.903619978616163</v>
      </c>
    </row>
    <row r="27" spans="2:6" ht="15">
      <c r="B27" s="74" t="s">
        <v>94</v>
      </c>
      <c r="C27" s="92" t="s">
        <v>7</v>
      </c>
      <c r="D27" s="14"/>
      <c r="E27" s="86"/>
      <c r="F27" s="31" t="str">
        <f t="shared" si="0"/>
        <v xml:space="preserve"> </v>
      </c>
    </row>
    <row r="28" spans="2:6" ht="15">
      <c r="B28" s="7" t="s">
        <v>95</v>
      </c>
      <c r="C28" s="93" t="s">
        <v>37</v>
      </c>
      <c r="D28" s="16">
        <v>15712.8</v>
      </c>
      <c r="E28" s="24">
        <v>15383.4</v>
      </c>
      <c r="F28" s="17">
        <f t="shared" si="0"/>
        <v>97.903619978616163</v>
      </c>
    </row>
    <row r="29" spans="2:6" ht="15.75" thickBot="1">
      <c r="B29" s="6" t="s">
        <v>96</v>
      </c>
      <c r="C29" s="95" t="s">
        <v>8</v>
      </c>
      <c r="D29" s="20"/>
      <c r="E29" s="20"/>
      <c r="F29" s="30" t="str">
        <f t="shared" si="0"/>
        <v xml:space="preserve"> </v>
      </c>
    </row>
    <row r="30" spans="2:6" ht="15" thickBot="1">
      <c r="B30" s="3" t="s">
        <v>72</v>
      </c>
      <c r="C30" s="94" t="s">
        <v>45</v>
      </c>
      <c r="D30" s="2">
        <v>7411</v>
      </c>
      <c r="E30" s="2">
        <v>7319.6</v>
      </c>
      <c r="F30" s="13">
        <f t="shared" si="0"/>
        <v>98.766698151396582</v>
      </c>
    </row>
    <row r="31" spans="2:6" ht="29.25" thickBot="1">
      <c r="B31" s="3" t="s">
        <v>73</v>
      </c>
      <c r="C31" s="94" t="s">
        <v>46</v>
      </c>
      <c r="D31" s="2"/>
      <c r="E31" s="2"/>
      <c r="F31" s="13" t="str">
        <f t="shared" si="0"/>
        <v xml:space="preserve"> </v>
      </c>
    </row>
    <row r="32" spans="2:6" ht="29.25" thickBot="1">
      <c r="B32" s="5" t="s">
        <v>74</v>
      </c>
      <c r="C32" s="100" t="s">
        <v>39</v>
      </c>
      <c r="D32" s="32">
        <v>12890.5</v>
      </c>
      <c r="E32" s="32">
        <v>12895.8</v>
      </c>
      <c r="F32" s="13">
        <f t="shared" si="0"/>
        <v>100.0411155502114</v>
      </c>
    </row>
    <row r="33" spans="2:6" ht="29.25" thickBot="1">
      <c r="B33" s="3" t="s">
        <v>75</v>
      </c>
      <c r="C33" s="94" t="s">
        <v>40</v>
      </c>
      <c r="D33" s="2">
        <v>2300</v>
      </c>
      <c r="E33" s="2">
        <v>2282.1</v>
      </c>
      <c r="F33" s="13">
        <f t="shared" si="0"/>
        <v>99.221739130434784</v>
      </c>
    </row>
    <row r="34" spans="2:6" ht="29.25" thickBot="1">
      <c r="B34" s="3" t="s">
        <v>161</v>
      </c>
      <c r="C34" s="94" t="s">
        <v>149</v>
      </c>
      <c r="D34" s="21">
        <v>41793.199999999997</v>
      </c>
      <c r="E34" s="2">
        <v>36219.5</v>
      </c>
      <c r="F34" s="13">
        <f t="shared" si="0"/>
        <v>86.663619919029898</v>
      </c>
    </row>
    <row r="35" spans="2:6" ht="29.25" thickBot="1">
      <c r="B35" s="3" t="s">
        <v>76</v>
      </c>
      <c r="C35" s="94" t="s">
        <v>41</v>
      </c>
      <c r="D35" s="21">
        <v>15521.1</v>
      </c>
      <c r="E35" s="21">
        <v>15839.7</v>
      </c>
      <c r="F35" s="13">
        <f t="shared" si="0"/>
        <v>102.05268956452829</v>
      </c>
    </row>
    <row r="36" spans="2:6" ht="29.25" thickBot="1">
      <c r="B36" s="3" t="s">
        <v>77</v>
      </c>
      <c r="C36" s="94" t="s">
        <v>42</v>
      </c>
      <c r="D36" s="21">
        <v>4878.3</v>
      </c>
      <c r="E36" s="21">
        <v>5052.8</v>
      </c>
      <c r="F36" s="13">
        <f t="shared" si="0"/>
        <v>103.57706578111228</v>
      </c>
    </row>
    <row r="37" spans="2:6" ht="15" thickBot="1">
      <c r="B37" s="3" t="s">
        <v>78</v>
      </c>
      <c r="C37" s="94" t="s">
        <v>43</v>
      </c>
      <c r="D37" s="2">
        <f>SUM(D38+D39+D40)</f>
        <v>516</v>
      </c>
      <c r="E37" s="2">
        <f>SUM(E38+E39+E40)</f>
        <v>552.4</v>
      </c>
      <c r="F37" s="13">
        <f t="shared" si="0"/>
        <v>107.05426356589147</v>
      </c>
    </row>
    <row r="38" spans="2:6" ht="30">
      <c r="B38" s="76" t="s">
        <v>97</v>
      </c>
      <c r="C38" s="101" t="s">
        <v>50</v>
      </c>
      <c r="D38" s="33"/>
      <c r="E38" s="33"/>
      <c r="F38" s="31" t="str">
        <f t="shared" si="0"/>
        <v xml:space="preserve"> </v>
      </c>
    </row>
    <row r="39" spans="2:6" ht="30">
      <c r="B39" s="7" t="s">
        <v>98</v>
      </c>
      <c r="C39" s="93" t="s">
        <v>49</v>
      </c>
      <c r="D39" s="16"/>
      <c r="E39" s="16"/>
      <c r="F39" s="22" t="str">
        <f t="shared" si="0"/>
        <v xml:space="preserve"> </v>
      </c>
    </row>
    <row r="40" spans="2:6" ht="15.75" thickBot="1">
      <c r="B40" s="4" t="s">
        <v>99</v>
      </c>
      <c r="C40" s="97" t="s">
        <v>52</v>
      </c>
      <c r="D40" s="26">
        <v>516</v>
      </c>
      <c r="E40" s="34">
        <v>552.4</v>
      </c>
      <c r="F40" s="30">
        <f t="shared" si="0"/>
        <v>107.05426356589147</v>
      </c>
    </row>
    <row r="41" spans="2:6" ht="29.25" customHeight="1" thickBot="1">
      <c r="B41" s="3"/>
      <c r="C41" s="94" t="s">
        <v>106</v>
      </c>
      <c r="D41" s="21">
        <f>SUM(D9+D21+D26+D30+D31+D32+D33+D34+D35+D36+D37+D15)</f>
        <v>292462.2</v>
      </c>
      <c r="E41" s="21">
        <f>SUM(E9+E21+E26+E30+E31+E32+E33+E34+E35+E36+E37+E15)</f>
        <v>293542.39999999997</v>
      </c>
      <c r="F41" s="13">
        <f t="shared" si="0"/>
        <v>100.36934687628008</v>
      </c>
    </row>
    <row r="42" spans="2:6" ht="43.5" thickBot="1">
      <c r="B42" s="3" t="s">
        <v>65</v>
      </c>
      <c r="C42" s="94" t="s">
        <v>63</v>
      </c>
      <c r="D42" s="2"/>
      <c r="E42" s="35"/>
      <c r="F42" s="13" t="str">
        <f t="shared" si="0"/>
        <v xml:space="preserve"> </v>
      </c>
    </row>
    <row r="43" spans="2:6" ht="29.25" thickBot="1">
      <c r="B43" s="4" t="s">
        <v>64</v>
      </c>
      <c r="C43" s="102" t="s">
        <v>51</v>
      </c>
      <c r="D43" s="36"/>
      <c r="E43" s="37"/>
      <c r="F43" s="13" t="str">
        <f t="shared" si="0"/>
        <v xml:space="preserve"> </v>
      </c>
    </row>
    <row r="44" spans="2:6" ht="17.25" customHeight="1" thickBot="1">
      <c r="B44" s="4"/>
      <c r="C44" s="102" t="s">
        <v>107</v>
      </c>
      <c r="D44" s="36">
        <f>SUM(D41+D42+D43)</f>
        <v>292462.2</v>
      </c>
      <c r="E44" s="84">
        <f>SUM(E41+E42+E43)</f>
        <v>293542.39999999997</v>
      </c>
      <c r="F44" s="13">
        <f t="shared" si="0"/>
        <v>100.36934687628008</v>
      </c>
    </row>
    <row r="45" spans="2:6" ht="29.25" thickBot="1">
      <c r="B45" s="3" t="s">
        <v>79</v>
      </c>
      <c r="C45" s="94" t="s">
        <v>131</v>
      </c>
      <c r="D45" s="21">
        <f>SUM(D47+D51+D61+D77+D89+D91+D90+D88+D87)</f>
        <v>2353380.5999999996</v>
      </c>
      <c r="E45" s="21">
        <f>SUM(E47+E51+E61+E77+E89+E91+E90+E88+E87)</f>
        <v>2312647.3999999994</v>
      </c>
      <c r="F45" s="13">
        <f t="shared" si="0"/>
        <v>98.269162242605375</v>
      </c>
    </row>
    <row r="46" spans="2:6" ht="57.75" thickBot="1">
      <c r="B46" s="3" t="s">
        <v>181</v>
      </c>
      <c r="C46" s="94" t="s">
        <v>182</v>
      </c>
      <c r="D46" s="2">
        <f>SUM(D47+D51+D61+D77)</f>
        <v>2352174.5</v>
      </c>
      <c r="E46" s="21">
        <f>SUM(E47+E51+E61+E77)</f>
        <v>2317522.6999999997</v>
      </c>
      <c r="F46" s="13">
        <f t="shared" si="0"/>
        <v>98.52681848221718</v>
      </c>
    </row>
    <row r="47" spans="2:6" ht="29.25" thickBot="1">
      <c r="B47" s="3" t="s">
        <v>80</v>
      </c>
      <c r="C47" s="94" t="s">
        <v>142</v>
      </c>
      <c r="D47" s="2">
        <f>SUM(D48+D49+D50)</f>
        <v>179435.9</v>
      </c>
      <c r="E47" s="2">
        <f>SUM(E48+E49+E50)</f>
        <v>179435.9</v>
      </c>
      <c r="F47" s="13">
        <f t="shared" si="0"/>
        <v>100</v>
      </c>
    </row>
    <row r="48" spans="2:6" ht="30">
      <c r="B48" s="74" t="s">
        <v>100</v>
      </c>
      <c r="C48" s="92" t="s">
        <v>150</v>
      </c>
      <c r="D48" s="14">
        <v>169983.6</v>
      </c>
      <c r="E48" s="14">
        <v>169983.6</v>
      </c>
      <c r="F48" s="15">
        <f t="shared" si="0"/>
        <v>100</v>
      </c>
    </row>
    <row r="49" spans="2:6" ht="45">
      <c r="B49" s="6" t="s">
        <v>101</v>
      </c>
      <c r="C49" s="95" t="s">
        <v>151</v>
      </c>
      <c r="D49" s="20">
        <v>9452.2999999999993</v>
      </c>
      <c r="E49" s="38">
        <v>9452.2999999999993</v>
      </c>
      <c r="F49" s="17">
        <f t="shared" si="0"/>
        <v>100</v>
      </c>
    </row>
    <row r="50" spans="2:6" ht="60" customHeight="1" thickBot="1">
      <c r="B50" s="6" t="s">
        <v>162</v>
      </c>
      <c r="C50" s="99" t="s">
        <v>192</v>
      </c>
      <c r="D50" s="39"/>
      <c r="E50" s="39"/>
      <c r="F50" s="40" t="str">
        <f t="shared" si="0"/>
        <v xml:space="preserve"> </v>
      </c>
    </row>
    <row r="51" spans="2:6" ht="15" thickBot="1">
      <c r="B51" s="77" t="s">
        <v>81</v>
      </c>
      <c r="C51" s="103" t="s">
        <v>9</v>
      </c>
      <c r="D51" s="2">
        <f>SUM(D52:D60)</f>
        <v>569577.30000000005</v>
      </c>
      <c r="E51" s="2">
        <f>SUM(E52:E60)</f>
        <v>546299.19999999995</v>
      </c>
      <c r="F51" s="13">
        <f t="shared" si="0"/>
        <v>95.913092042116133</v>
      </c>
    </row>
    <row r="52" spans="2:6" ht="45">
      <c r="B52" s="74" t="s">
        <v>102</v>
      </c>
      <c r="C52" s="92" t="s">
        <v>163</v>
      </c>
      <c r="D52" s="14"/>
      <c r="E52" s="14"/>
      <c r="F52" s="41" t="str">
        <f t="shared" si="0"/>
        <v xml:space="preserve"> </v>
      </c>
    </row>
    <row r="53" spans="2:6" ht="60">
      <c r="B53" s="74" t="s">
        <v>109</v>
      </c>
      <c r="C53" s="92" t="s">
        <v>164</v>
      </c>
      <c r="D53" s="14">
        <v>1805</v>
      </c>
      <c r="E53" s="14">
        <v>1805</v>
      </c>
      <c r="F53" s="17">
        <f t="shared" si="0"/>
        <v>100</v>
      </c>
    </row>
    <row r="54" spans="2:6" ht="45">
      <c r="B54" s="7" t="s">
        <v>110</v>
      </c>
      <c r="C54" s="93" t="s">
        <v>165</v>
      </c>
      <c r="D54" s="16">
        <v>2743</v>
      </c>
      <c r="E54" s="16">
        <v>2743</v>
      </c>
      <c r="F54" s="18">
        <f t="shared" si="0"/>
        <v>100</v>
      </c>
    </row>
    <row r="55" spans="2:6" ht="45">
      <c r="B55" s="7" t="s">
        <v>112</v>
      </c>
      <c r="C55" s="93" t="s">
        <v>166</v>
      </c>
      <c r="D55" s="16">
        <v>53674</v>
      </c>
      <c r="E55" s="16">
        <v>53431.5</v>
      </c>
      <c r="F55" s="17">
        <f t="shared" si="0"/>
        <v>99.548198382829682</v>
      </c>
    </row>
    <row r="56" spans="2:6" ht="69.75" customHeight="1">
      <c r="B56" s="74" t="s">
        <v>111</v>
      </c>
      <c r="C56" s="92" t="s">
        <v>167</v>
      </c>
      <c r="D56" s="14">
        <v>9350</v>
      </c>
      <c r="E56" s="14">
        <v>9350</v>
      </c>
      <c r="F56" s="18">
        <f t="shared" si="0"/>
        <v>100</v>
      </c>
    </row>
    <row r="57" spans="2:6" ht="45">
      <c r="B57" s="7" t="s">
        <v>90</v>
      </c>
      <c r="C57" s="93" t="s">
        <v>168</v>
      </c>
      <c r="D57" s="16">
        <v>35.200000000000003</v>
      </c>
      <c r="E57" s="16">
        <v>35.200000000000003</v>
      </c>
      <c r="F57" s="17">
        <f t="shared" si="0"/>
        <v>100</v>
      </c>
    </row>
    <row r="58" spans="2:6" ht="103.5" customHeight="1">
      <c r="B58" s="7" t="s">
        <v>91</v>
      </c>
      <c r="C58" s="93" t="s">
        <v>170</v>
      </c>
      <c r="D58" s="16">
        <v>3020.9</v>
      </c>
      <c r="E58" s="16">
        <v>3020.9</v>
      </c>
      <c r="F58" s="17">
        <f t="shared" si="0"/>
        <v>100</v>
      </c>
    </row>
    <row r="59" spans="2:6" ht="105">
      <c r="B59" s="7" t="s">
        <v>115</v>
      </c>
      <c r="C59" s="93" t="s">
        <v>169</v>
      </c>
      <c r="D59" s="16">
        <v>4833.5</v>
      </c>
      <c r="E59" s="16">
        <v>4833.5</v>
      </c>
      <c r="F59" s="17">
        <f t="shared" si="0"/>
        <v>100</v>
      </c>
    </row>
    <row r="60" spans="2:6" ht="19.5" customHeight="1" thickBot="1">
      <c r="B60" s="4" t="s">
        <v>113</v>
      </c>
      <c r="C60" s="97" t="s">
        <v>10</v>
      </c>
      <c r="D60" s="26">
        <v>494115.7</v>
      </c>
      <c r="E60" s="26">
        <v>471080.1</v>
      </c>
      <c r="F60" s="40">
        <f t="shared" si="0"/>
        <v>95.338014962892288</v>
      </c>
    </row>
    <row r="61" spans="2:6" ht="22.5" customHeight="1" thickBot="1">
      <c r="B61" s="3" t="s">
        <v>82</v>
      </c>
      <c r="C61" s="94" t="s">
        <v>11</v>
      </c>
      <c r="D61" s="21">
        <f>SUM(D62+D63+D64+D66+D68+D71+D72+D73+D76+D65+D67+D74+D75)</f>
        <v>1534925.9000000001</v>
      </c>
      <c r="E61" s="21">
        <f>SUM(E62+E63+E64+E66+E68+E71+E72+E73+E76+E65+E67+E74+E75)</f>
        <v>1528350.0999999999</v>
      </c>
      <c r="F61" s="13">
        <f t="shared" si="0"/>
        <v>99.571588439546161</v>
      </c>
    </row>
    <row r="62" spans="2:6" ht="45">
      <c r="B62" s="74" t="s">
        <v>66</v>
      </c>
      <c r="C62" s="92" t="s">
        <v>186</v>
      </c>
      <c r="D62" s="14">
        <v>2314</v>
      </c>
      <c r="E62" s="14">
        <v>2314</v>
      </c>
      <c r="F62" s="15">
        <f t="shared" si="0"/>
        <v>100</v>
      </c>
    </row>
    <row r="63" spans="2:6" ht="92.25" customHeight="1">
      <c r="B63" s="74" t="s">
        <v>117</v>
      </c>
      <c r="C63" s="92" t="s">
        <v>185</v>
      </c>
      <c r="D63" s="14">
        <v>1197.9000000000001</v>
      </c>
      <c r="E63" s="14">
        <v>1197.9000000000001</v>
      </c>
      <c r="F63" s="17">
        <f t="shared" si="0"/>
        <v>100</v>
      </c>
    </row>
    <row r="64" spans="2:6" ht="75">
      <c r="B64" s="7" t="s">
        <v>145</v>
      </c>
      <c r="C64" s="93" t="s">
        <v>171</v>
      </c>
      <c r="D64" s="16"/>
      <c r="E64" s="16"/>
      <c r="F64" s="22" t="str">
        <f t="shared" si="0"/>
        <v xml:space="preserve"> </v>
      </c>
    </row>
    <row r="65" spans="2:6" ht="60">
      <c r="B65" s="7" t="s">
        <v>238</v>
      </c>
      <c r="C65" s="93" t="s">
        <v>239</v>
      </c>
      <c r="D65" s="24">
        <v>1185.2</v>
      </c>
      <c r="E65" s="16">
        <v>1185.2</v>
      </c>
      <c r="F65" s="17">
        <f t="shared" si="0"/>
        <v>100</v>
      </c>
    </row>
    <row r="66" spans="2:6" ht="75">
      <c r="B66" s="7" t="s">
        <v>114</v>
      </c>
      <c r="C66" s="93" t="s">
        <v>180</v>
      </c>
      <c r="D66" s="16">
        <v>80988.899999999994</v>
      </c>
      <c r="E66" s="16">
        <v>75478</v>
      </c>
      <c r="F66" s="17">
        <f t="shared" si="0"/>
        <v>93.195487282825184</v>
      </c>
    </row>
    <row r="67" spans="2:6" ht="75">
      <c r="B67" s="7" t="s">
        <v>248</v>
      </c>
      <c r="C67" s="93" t="s">
        <v>249</v>
      </c>
      <c r="D67" s="16"/>
      <c r="E67" s="16"/>
      <c r="F67" s="17" t="str">
        <f t="shared" si="0"/>
        <v xml:space="preserve"> </v>
      </c>
    </row>
    <row r="68" spans="2:6" ht="150">
      <c r="B68" s="7" t="s">
        <v>190</v>
      </c>
      <c r="C68" s="93" t="s">
        <v>191</v>
      </c>
      <c r="D68" s="16">
        <v>956459.3</v>
      </c>
      <c r="E68" s="16">
        <v>956459.3</v>
      </c>
      <c r="F68" s="18">
        <f t="shared" si="0"/>
        <v>100</v>
      </c>
    </row>
    <row r="69" spans="2:6" ht="120">
      <c r="B69" s="7" t="s">
        <v>250</v>
      </c>
      <c r="C69" s="93" t="s">
        <v>172</v>
      </c>
      <c r="D69" s="16"/>
      <c r="E69" s="16"/>
      <c r="F69" s="17" t="str">
        <f t="shared" si="0"/>
        <v xml:space="preserve"> </v>
      </c>
    </row>
    <row r="70" spans="2:6" ht="120.75" customHeight="1">
      <c r="B70" s="7" t="s">
        <v>173</v>
      </c>
      <c r="C70" s="93" t="s">
        <v>174</v>
      </c>
      <c r="D70" s="16">
        <v>956459.3</v>
      </c>
      <c r="E70" s="16">
        <v>956459.3</v>
      </c>
      <c r="F70" s="18">
        <f t="shared" si="0"/>
        <v>100</v>
      </c>
    </row>
    <row r="71" spans="2:6" ht="45">
      <c r="B71" s="7" t="s">
        <v>176</v>
      </c>
      <c r="C71" s="93" t="s">
        <v>177</v>
      </c>
      <c r="D71" s="16"/>
      <c r="E71" s="16"/>
      <c r="F71" s="17" t="str">
        <f t="shared" si="0"/>
        <v xml:space="preserve"> </v>
      </c>
    </row>
    <row r="72" spans="2:6" ht="60">
      <c r="B72" s="7" t="s">
        <v>251</v>
      </c>
      <c r="C72" s="93" t="s">
        <v>175</v>
      </c>
      <c r="D72" s="16">
        <v>414877.3</v>
      </c>
      <c r="E72" s="16">
        <v>414877.3</v>
      </c>
      <c r="F72" s="18">
        <f t="shared" si="0"/>
        <v>100</v>
      </c>
    </row>
    <row r="73" spans="2:6" ht="104.25" customHeight="1">
      <c r="B73" s="7" t="s">
        <v>231</v>
      </c>
      <c r="C73" s="93" t="s">
        <v>232</v>
      </c>
      <c r="D73" s="16"/>
      <c r="E73" s="16"/>
      <c r="F73" s="17" t="str">
        <f t="shared" si="0"/>
        <v xml:space="preserve"> </v>
      </c>
    </row>
    <row r="74" spans="2:6" ht="110.25" customHeight="1">
      <c r="B74" s="7" t="s">
        <v>263</v>
      </c>
      <c r="C74" s="113" t="s">
        <v>265</v>
      </c>
      <c r="D74" s="16">
        <v>661</v>
      </c>
      <c r="E74" s="16">
        <v>661</v>
      </c>
      <c r="F74" s="17">
        <f t="shared" si="0"/>
        <v>100</v>
      </c>
    </row>
    <row r="75" spans="2:6" ht="123.75" customHeight="1">
      <c r="B75" s="7" t="s">
        <v>261</v>
      </c>
      <c r="C75" s="114" t="s">
        <v>266</v>
      </c>
      <c r="D75" s="16">
        <v>1500</v>
      </c>
      <c r="E75" s="16">
        <v>1498</v>
      </c>
      <c r="F75" s="17">
        <f t="shared" si="0"/>
        <v>99.866666666666674</v>
      </c>
    </row>
    <row r="76" spans="2:6" ht="30.75" thickBot="1">
      <c r="B76" s="4" t="s">
        <v>103</v>
      </c>
      <c r="C76" s="97" t="s">
        <v>152</v>
      </c>
      <c r="D76" s="26">
        <v>75742.3</v>
      </c>
      <c r="E76" s="26">
        <v>74679.399999999994</v>
      </c>
      <c r="F76" s="40">
        <f t="shared" si="0"/>
        <v>98.596689036377285</v>
      </c>
    </row>
    <row r="77" spans="2:6" ht="29.25" thickBot="1">
      <c r="B77" s="3" t="s">
        <v>83</v>
      </c>
      <c r="C77" s="94" t="s">
        <v>55</v>
      </c>
      <c r="D77" s="21">
        <f>SUM(D78+D79+D81+D82+D86+D83+D80+D84+D85)</f>
        <v>68235.399999999994</v>
      </c>
      <c r="E77" s="21">
        <f>SUM(E78+E79+E81+E82+E86+E83+E80+E84+E85)</f>
        <v>63437.500000000007</v>
      </c>
      <c r="F77" s="13">
        <f t="shared" si="0"/>
        <v>92.968605738370428</v>
      </c>
    </row>
    <row r="78" spans="2:6" ht="102" customHeight="1">
      <c r="B78" s="74" t="s">
        <v>104</v>
      </c>
      <c r="C78" s="104" t="s">
        <v>184</v>
      </c>
      <c r="D78" s="14"/>
      <c r="E78" s="14"/>
      <c r="F78" s="41" t="str">
        <f t="shared" si="0"/>
        <v xml:space="preserve"> </v>
      </c>
    </row>
    <row r="79" spans="2:6" ht="60">
      <c r="B79" s="7" t="s">
        <v>116</v>
      </c>
      <c r="C79" s="105" t="s">
        <v>188</v>
      </c>
      <c r="D79" s="16">
        <v>20</v>
      </c>
      <c r="E79" s="16">
        <v>20</v>
      </c>
      <c r="F79" s="18">
        <f t="shared" si="0"/>
        <v>100</v>
      </c>
    </row>
    <row r="80" spans="2:6" ht="94.5" customHeight="1">
      <c r="B80" s="7" t="s">
        <v>252</v>
      </c>
      <c r="C80" s="105" t="s">
        <v>253</v>
      </c>
      <c r="D80" s="16"/>
      <c r="E80" s="16"/>
      <c r="F80" s="17" t="str">
        <f t="shared" si="0"/>
        <v xml:space="preserve"> </v>
      </c>
    </row>
    <row r="81" spans="2:8" ht="135">
      <c r="B81" s="7" t="s">
        <v>187</v>
      </c>
      <c r="C81" s="105" t="s">
        <v>189</v>
      </c>
      <c r="D81" s="16">
        <v>76</v>
      </c>
      <c r="E81" s="16">
        <v>76</v>
      </c>
      <c r="F81" s="17">
        <f t="shared" si="0"/>
        <v>100</v>
      </c>
    </row>
    <row r="82" spans="2:8" ht="115.5" customHeight="1">
      <c r="B82" s="7" t="s">
        <v>105</v>
      </c>
      <c r="C82" s="105" t="s">
        <v>247</v>
      </c>
      <c r="D82" s="16">
        <v>5025.1000000000004</v>
      </c>
      <c r="E82" s="16">
        <v>2580.3000000000002</v>
      </c>
      <c r="F82" s="18">
        <f t="shared" si="0"/>
        <v>51.348231875982563</v>
      </c>
    </row>
    <row r="83" spans="2:8" ht="105">
      <c r="B83" s="6" t="s">
        <v>246</v>
      </c>
      <c r="C83" s="106" t="s">
        <v>256</v>
      </c>
      <c r="D83" s="20">
        <v>100</v>
      </c>
      <c r="E83" s="38">
        <v>100</v>
      </c>
      <c r="F83" s="17"/>
    </row>
    <row r="84" spans="2:8" ht="120">
      <c r="B84" s="6" t="s">
        <v>255</v>
      </c>
      <c r="C84" s="106" t="s">
        <v>257</v>
      </c>
      <c r="D84" s="20">
        <v>50</v>
      </c>
      <c r="E84" s="38">
        <v>50</v>
      </c>
      <c r="F84" s="17"/>
    </row>
    <row r="85" spans="2:8" ht="60">
      <c r="B85" s="6" t="s">
        <v>269</v>
      </c>
      <c r="C85" s="106" t="s">
        <v>178</v>
      </c>
      <c r="D85" s="20">
        <v>8475</v>
      </c>
      <c r="E85" s="38">
        <v>6927.3</v>
      </c>
      <c r="F85" s="17">
        <f>IF(ISNUMBER(D85),IF(D85=0,0,E85/D85*100)," ")</f>
        <v>81.73805309734513</v>
      </c>
    </row>
    <row r="86" spans="2:8" ht="60">
      <c r="B86" s="6" t="s">
        <v>146</v>
      </c>
      <c r="C86" s="106" t="s">
        <v>178</v>
      </c>
      <c r="D86" s="20">
        <v>54489.3</v>
      </c>
      <c r="E86" s="38">
        <v>53683.9</v>
      </c>
      <c r="F86" s="17">
        <f t="shared" si="0"/>
        <v>98.521911641368121</v>
      </c>
    </row>
    <row r="87" spans="2:8" ht="89.25" customHeight="1">
      <c r="B87" s="7" t="s">
        <v>258</v>
      </c>
      <c r="C87" s="105" t="s">
        <v>259</v>
      </c>
      <c r="D87" s="16">
        <v>14</v>
      </c>
      <c r="E87" s="42">
        <v>47</v>
      </c>
      <c r="F87" s="17">
        <f t="shared" si="0"/>
        <v>335.71428571428572</v>
      </c>
    </row>
    <row r="88" spans="2:8" ht="77.25" customHeight="1">
      <c r="B88" s="7" t="s">
        <v>262</v>
      </c>
      <c r="C88" s="113" t="s">
        <v>264</v>
      </c>
      <c r="D88" s="16">
        <v>928.8</v>
      </c>
      <c r="E88" s="42">
        <v>928.8</v>
      </c>
      <c r="F88" s="17"/>
    </row>
    <row r="89" spans="2:8" ht="45">
      <c r="B89" s="5" t="s">
        <v>67</v>
      </c>
      <c r="C89" s="111" t="s">
        <v>183</v>
      </c>
      <c r="D89" s="29">
        <v>263.3</v>
      </c>
      <c r="E89" s="112">
        <v>316.60000000000002</v>
      </c>
      <c r="F89" s="18">
        <f t="shared" si="0"/>
        <v>120.24306874287885</v>
      </c>
      <c r="H89" s="85"/>
    </row>
    <row r="90" spans="2:8" ht="90">
      <c r="B90" s="6" t="s">
        <v>153</v>
      </c>
      <c r="C90" s="106" t="s">
        <v>154</v>
      </c>
      <c r="D90" s="20"/>
      <c r="E90" s="38">
        <v>718.4</v>
      </c>
      <c r="F90" s="82" t="str">
        <f t="shared" ref="F90:F129" si="1">IF(ISNUMBER(D90),IF(D90=0,0,E90/D90*100)," ")</f>
        <v xml:space="preserve"> </v>
      </c>
    </row>
    <row r="91" spans="2:8" ht="29.25" thickBot="1">
      <c r="B91" s="6" t="s">
        <v>121</v>
      </c>
      <c r="C91" s="107" t="s">
        <v>51</v>
      </c>
      <c r="D91" s="39"/>
      <c r="E91" s="43">
        <v>-6886.1</v>
      </c>
      <c r="F91" s="91" t="str">
        <f t="shared" si="1"/>
        <v xml:space="preserve"> </v>
      </c>
    </row>
    <row r="92" spans="2:8" ht="19.5" customHeight="1" thickBot="1">
      <c r="B92" s="3" t="s">
        <v>84</v>
      </c>
      <c r="C92" s="2" t="s">
        <v>12</v>
      </c>
      <c r="D92" s="2">
        <f>SUM(D44+D45)</f>
        <v>2645842.7999999998</v>
      </c>
      <c r="E92" s="21">
        <f>SUM(E44+E45)</f>
        <v>2606189.7999999993</v>
      </c>
      <c r="F92" s="13">
        <f t="shared" si="1"/>
        <v>98.501309299252384</v>
      </c>
    </row>
    <row r="93" spans="2:8" ht="18.75" customHeight="1" thickBot="1">
      <c r="B93" s="12"/>
      <c r="C93" s="2" t="s">
        <v>13</v>
      </c>
      <c r="D93" s="44"/>
      <c r="E93" s="45"/>
      <c r="F93" s="13" t="str">
        <f t="shared" si="1"/>
        <v xml:space="preserve"> </v>
      </c>
    </row>
    <row r="94" spans="2:8" ht="28.5" customHeight="1" thickBot="1">
      <c r="B94" s="46" t="s">
        <v>14</v>
      </c>
      <c r="C94" s="2" t="s">
        <v>134</v>
      </c>
      <c r="D94" s="2">
        <f>SUM(D95+D96+D97+D98+D99+D102+D103+D104)</f>
        <v>63492.099999999991</v>
      </c>
      <c r="E94" s="2">
        <f>SUM(E95+E96+E97+E98+E99+E102+E103+E104)</f>
        <v>61368.000000000007</v>
      </c>
      <c r="F94" s="13">
        <f t="shared" si="1"/>
        <v>96.654544423636978</v>
      </c>
    </row>
    <row r="95" spans="2:8" ht="13.5" customHeight="1">
      <c r="B95" s="47" t="s">
        <v>33</v>
      </c>
      <c r="C95" s="33" t="s">
        <v>57</v>
      </c>
      <c r="D95" s="33">
        <v>38982</v>
      </c>
      <c r="E95" s="33">
        <v>38945.4</v>
      </c>
      <c r="F95" s="15">
        <f t="shared" si="1"/>
        <v>99.906110512544259</v>
      </c>
    </row>
    <row r="96" spans="2:8" ht="14.25" customHeight="1">
      <c r="B96" s="48" t="s">
        <v>34</v>
      </c>
      <c r="C96" s="16" t="s">
        <v>60</v>
      </c>
      <c r="D96" s="16">
        <v>11185</v>
      </c>
      <c r="E96" s="16">
        <v>11127.5</v>
      </c>
      <c r="F96" s="17">
        <f t="shared" si="1"/>
        <v>99.485918641037102</v>
      </c>
    </row>
    <row r="97" spans="2:6" ht="18" customHeight="1">
      <c r="B97" s="48" t="s">
        <v>210</v>
      </c>
      <c r="C97" s="16" t="s">
        <v>135</v>
      </c>
      <c r="D97" s="16">
        <v>1090.2</v>
      </c>
      <c r="E97" s="16">
        <v>1048.0999999999999</v>
      </c>
      <c r="F97" s="18">
        <f t="shared" si="1"/>
        <v>96.138323243441562</v>
      </c>
    </row>
    <row r="98" spans="2:6" ht="17.25" customHeight="1">
      <c r="B98" s="48" t="s">
        <v>206</v>
      </c>
      <c r="C98" s="16" t="s">
        <v>125</v>
      </c>
      <c r="D98" s="16">
        <v>17.399999999999999</v>
      </c>
      <c r="E98" s="16">
        <v>7.3</v>
      </c>
      <c r="F98" s="17">
        <f t="shared" si="1"/>
        <v>41.954022988505749</v>
      </c>
    </row>
    <row r="99" spans="2:6" ht="17.25" customHeight="1">
      <c r="B99" s="48" t="s">
        <v>211</v>
      </c>
      <c r="C99" s="16" t="s">
        <v>56</v>
      </c>
      <c r="D99" s="16">
        <v>4008.7</v>
      </c>
      <c r="E99" s="16">
        <v>3526.4</v>
      </c>
      <c r="F99" s="17">
        <f t="shared" si="1"/>
        <v>87.968668146780757</v>
      </c>
    </row>
    <row r="100" spans="2:6" ht="16.5" customHeight="1">
      <c r="B100" s="48" t="s">
        <v>240</v>
      </c>
      <c r="C100" s="16" t="s">
        <v>144</v>
      </c>
      <c r="D100" s="16">
        <v>1490.1</v>
      </c>
      <c r="E100" s="16">
        <v>1069.3</v>
      </c>
      <c r="F100" s="17">
        <f t="shared" si="1"/>
        <v>71.760284544661431</v>
      </c>
    </row>
    <row r="101" spans="2:6" ht="17.25" customHeight="1">
      <c r="B101" s="48" t="s">
        <v>241</v>
      </c>
      <c r="C101" s="16" t="s">
        <v>61</v>
      </c>
      <c r="D101" s="16">
        <v>2493.8000000000002</v>
      </c>
      <c r="E101" s="16">
        <v>2450.8000000000002</v>
      </c>
      <c r="F101" s="18">
        <f t="shared" si="1"/>
        <v>98.275723795011629</v>
      </c>
    </row>
    <row r="102" spans="2:6" ht="30">
      <c r="B102" s="48" t="s">
        <v>200</v>
      </c>
      <c r="C102" s="16" t="s">
        <v>133</v>
      </c>
      <c r="D102" s="16">
        <v>575.20000000000005</v>
      </c>
      <c r="E102" s="16">
        <v>492.5</v>
      </c>
      <c r="F102" s="17">
        <f t="shared" si="1"/>
        <v>85.622392211404716</v>
      </c>
    </row>
    <row r="103" spans="2:6" ht="30">
      <c r="B103" s="48" t="s">
        <v>197</v>
      </c>
      <c r="C103" s="16" t="s">
        <v>156</v>
      </c>
      <c r="D103" s="16">
        <v>2398.9</v>
      </c>
      <c r="E103" s="16">
        <v>2221.4</v>
      </c>
      <c r="F103" s="17">
        <f t="shared" si="1"/>
        <v>92.600775355371212</v>
      </c>
    </row>
    <row r="104" spans="2:6" ht="15.75" thickBot="1">
      <c r="B104" s="25"/>
      <c r="C104" s="26" t="s">
        <v>15</v>
      </c>
      <c r="D104" s="26">
        <v>5234.7</v>
      </c>
      <c r="E104" s="26">
        <v>3999.4</v>
      </c>
      <c r="F104" s="40">
        <f t="shared" si="1"/>
        <v>76.401704013601545</v>
      </c>
    </row>
    <row r="105" spans="2:6" ht="18.75" customHeight="1" thickBot="1">
      <c r="B105" s="46" t="s">
        <v>16</v>
      </c>
      <c r="C105" s="2" t="s">
        <v>17</v>
      </c>
      <c r="D105" s="2">
        <f>D106</f>
        <v>1805</v>
      </c>
      <c r="E105" s="2">
        <f>E106</f>
        <v>1805</v>
      </c>
      <c r="F105" s="13">
        <f t="shared" si="1"/>
        <v>100</v>
      </c>
    </row>
    <row r="106" spans="2:6" ht="16.5" customHeight="1" thickBot="1">
      <c r="B106" s="28" t="s">
        <v>199</v>
      </c>
      <c r="C106" s="29" t="s">
        <v>122</v>
      </c>
      <c r="D106" s="29">
        <v>1805</v>
      </c>
      <c r="E106" s="23">
        <v>1805</v>
      </c>
      <c r="F106" s="79">
        <f t="shared" si="1"/>
        <v>100</v>
      </c>
    </row>
    <row r="107" spans="2:6" ht="32.25" customHeight="1" thickBot="1">
      <c r="B107" s="46" t="s">
        <v>18</v>
      </c>
      <c r="C107" s="2" t="s">
        <v>44</v>
      </c>
      <c r="D107" s="2">
        <f>SUM(D108+D109+D110+D111+D113+D114+D115)</f>
        <v>6697.7</v>
      </c>
      <c r="E107" s="2">
        <f>SUM(E108+E109+E110+E111+E113+E114+E115)</f>
        <v>6130.2999999999993</v>
      </c>
      <c r="F107" s="13">
        <f t="shared" si="1"/>
        <v>91.528435134449126</v>
      </c>
    </row>
    <row r="108" spans="2:6" ht="15">
      <c r="B108" s="49" t="s">
        <v>33</v>
      </c>
      <c r="C108" s="23" t="s">
        <v>57</v>
      </c>
      <c r="D108" s="23">
        <v>4302.8999999999996</v>
      </c>
      <c r="E108" s="23">
        <v>4302.8999999999996</v>
      </c>
      <c r="F108" s="15">
        <f t="shared" si="1"/>
        <v>100</v>
      </c>
    </row>
    <row r="109" spans="2:6" ht="15">
      <c r="B109" s="50" t="s">
        <v>34</v>
      </c>
      <c r="C109" s="20" t="s">
        <v>60</v>
      </c>
      <c r="D109" s="20">
        <v>1245.2</v>
      </c>
      <c r="E109" s="20">
        <v>1245.2</v>
      </c>
      <c r="F109" s="17">
        <f t="shared" si="1"/>
        <v>100</v>
      </c>
    </row>
    <row r="110" spans="2:6" ht="15">
      <c r="B110" s="50" t="s">
        <v>141</v>
      </c>
      <c r="C110" s="20" t="s">
        <v>135</v>
      </c>
      <c r="D110" s="20">
        <v>75</v>
      </c>
      <c r="E110" s="20">
        <v>75</v>
      </c>
      <c r="F110" s="18">
        <f t="shared" si="1"/>
        <v>100</v>
      </c>
    </row>
    <row r="111" spans="2:6" ht="15">
      <c r="B111" s="50" t="s">
        <v>35</v>
      </c>
      <c r="C111" s="20" t="s">
        <v>27</v>
      </c>
      <c r="D111" s="20">
        <v>110.2</v>
      </c>
      <c r="E111" s="20">
        <v>110.2</v>
      </c>
      <c r="F111" s="17">
        <f t="shared" si="1"/>
        <v>100</v>
      </c>
    </row>
    <row r="112" spans="2:6" ht="15">
      <c r="B112" s="50" t="s">
        <v>155</v>
      </c>
      <c r="C112" s="20" t="s">
        <v>144</v>
      </c>
      <c r="D112" s="20">
        <v>74</v>
      </c>
      <c r="E112" s="20">
        <v>74</v>
      </c>
      <c r="F112" s="18">
        <f t="shared" si="1"/>
        <v>100</v>
      </c>
    </row>
    <row r="113" spans="2:6" ht="30">
      <c r="B113" s="50" t="s">
        <v>36</v>
      </c>
      <c r="C113" s="16" t="s">
        <v>133</v>
      </c>
      <c r="D113" s="20">
        <v>116.7</v>
      </c>
      <c r="E113" s="20">
        <v>116.7</v>
      </c>
      <c r="F113" s="17">
        <f t="shared" si="1"/>
        <v>100</v>
      </c>
    </row>
    <row r="114" spans="2:6" ht="30">
      <c r="B114" s="50" t="s">
        <v>38</v>
      </c>
      <c r="C114" s="16" t="s">
        <v>156</v>
      </c>
      <c r="D114" s="20">
        <v>42.6</v>
      </c>
      <c r="E114" s="20">
        <v>42.6</v>
      </c>
      <c r="F114" s="17">
        <f t="shared" si="1"/>
        <v>100</v>
      </c>
    </row>
    <row r="115" spans="2:6" ht="15.75" thickBot="1">
      <c r="B115" s="51"/>
      <c r="C115" s="39" t="s">
        <v>15</v>
      </c>
      <c r="D115" s="39">
        <v>805.1</v>
      </c>
      <c r="E115" s="39">
        <v>237.7</v>
      </c>
      <c r="F115" s="40">
        <f t="shared" si="1"/>
        <v>29.524282697801514</v>
      </c>
    </row>
    <row r="116" spans="2:6" ht="15" thickBot="1">
      <c r="B116" s="46" t="s">
        <v>19</v>
      </c>
      <c r="C116" s="2" t="s">
        <v>20</v>
      </c>
      <c r="D116" s="2">
        <f>SUM(D117+D118+D119+D120+D121)</f>
        <v>88629.3</v>
      </c>
      <c r="E116" s="2">
        <f>SUM(E117+E118+E119+E120+E121)</f>
        <v>65604.800000000003</v>
      </c>
      <c r="F116" s="13">
        <f t="shared" si="1"/>
        <v>74.02157074466345</v>
      </c>
    </row>
    <row r="117" spans="2:6" ht="16.5" customHeight="1">
      <c r="B117" s="49" t="s">
        <v>198</v>
      </c>
      <c r="C117" s="23" t="s">
        <v>123</v>
      </c>
      <c r="D117" s="23">
        <v>1392.9</v>
      </c>
      <c r="E117" s="52">
        <v>1392.9</v>
      </c>
      <c r="F117" s="15">
        <f t="shared" si="1"/>
        <v>100</v>
      </c>
    </row>
    <row r="118" spans="2:6" ht="15">
      <c r="B118" s="48" t="s">
        <v>140</v>
      </c>
      <c r="C118" s="16" t="s">
        <v>147</v>
      </c>
      <c r="D118" s="16">
        <v>21987.9</v>
      </c>
      <c r="E118" s="16">
        <v>21328.1</v>
      </c>
      <c r="F118" s="17">
        <f t="shared" si="1"/>
        <v>96.999258683184834</v>
      </c>
    </row>
    <row r="119" spans="2:6" ht="30">
      <c r="B119" s="53" t="s">
        <v>36</v>
      </c>
      <c r="C119" s="14" t="s">
        <v>133</v>
      </c>
      <c r="D119" s="14">
        <v>14807.3</v>
      </c>
      <c r="E119" s="54">
        <v>11695.3</v>
      </c>
      <c r="F119" s="18">
        <f t="shared" si="1"/>
        <v>78.983339298859349</v>
      </c>
    </row>
    <row r="120" spans="2:6" ht="30">
      <c r="B120" s="48" t="s">
        <v>197</v>
      </c>
      <c r="C120" s="16" t="s">
        <v>156</v>
      </c>
      <c r="D120" s="16"/>
      <c r="E120" s="42"/>
      <c r="F120" s="22" t="str">
        <f t="shared" si="1"/>
        <v xml:space="preserve"> </v>
      </c>
    </row>
    <row r="121" spans="2:6" ht="15.75" thickBot="1">
      <c r="B121" s="19"/>
      <c r="C121" s="20" t="s">
        <v>15</v>
      </c>
      <c r="D121" s="20">
        <v>50441.2</v>
      </c>
      <c r="E121" s="38">
        <v>31188.5</v>
      </c>
      <c r="F121" s="40">
        <f t="shared" si="1"/>
        <v>61.831399728793137</v>
      </c>
    </row>
    <row r="122" spans="2:6" ht="29.25" thickBot="1">
      <c r="B122" s="46" t="s">
        <v>21</v>
      </c>
      <c r="C122" s="2" t="s">
        <v>129</v>
      </c>
      <c r="D122" s="21">
        <f>SUM(D123+D124+D125+D126)</f>
        <v>2132681.2999999998</v>
      </c>
      <c r="E122" s="21">
        <f>SUM(E123+E124+E125+E126)</f>
        <v>1175534.6999999997</v>
      </c>
      <c r="F122" s="13">
        <f t="shared" si="1"/>
        <v>55.120035984748398</v>
      </c>
    </row>
    <row r="123" spans="2:6" ht="13.5" customHeight="1">
      <c r="B123" s="53" t="s">
        <v>140</v>
      </c>
      <c r="C123" s="14" t="s">
        <v>136</v>
      </c>
      <c r="D123" s="14">
        <v>2068370.3</v>
      </c>
      <c r="E123" s="14">
        <v>1112715.8999999999</v>
      </c>
      <c r="F123" s="15">
        <f t="shared" si="1"/>
        <v>53.796745195964178</v>
      </c>
    </row>
    <row r="124" spans="2:6" ht="30">
      <c r="B124" s="50" t="s">
        <v>200</v>
      </c>
      <c r="C124" s="14" t="s">
        <v>133</v>
      </c>
      <c r="D124" s="20">
        <v>56680.3</v>
      </c>
      <c r="E124" s="20">
        <v>55331.4</v>
      </c>
      <c r="F124" s="17">
        <f t="shared" si="1"/>
        <v>97.620160796608346</v>
      </c>
    </row>
    <row r="125" spans="2:6" ht="30">
      <c r="B125" s="48" t="s">
        <v>38</v>
      </c>
      <c r="C125" s="16" t="s">
        <v>156</v>
      </c>
      <c r="D125" s="16">
        <v>179.9</v>
      </c>
      <c r="E125" s="16">
        <v>80</v>
      </c>
      <c r="F125" s="17">
        <f t="shared" si="1"/>
        <v>44.469149527515285</v>
      </c>
    </row>
    <row r="126" spans="2:6" ht="15.75" thickBot="1">
      <c r="B126" s="25"/>
      <c r="C126" s="26" t="s">
        <v>15</v>
      </c>
      <c r="D126" s="26">
        <v>7450.8</v>
      </c>
      <c r="E126" s="55">
        <v>7407.4</v>
      </c>
      <c r="F126" s="18">
        <f t="shared" si="1"/>
        <v>99.417512213453591</v>
      </c>
    </row>
    <row r="127" spans="2:6" ht="15" thickBot="1">
      <c r="B127" s="46" t="s">
        <v>215</v>
      </c>
      <c r="C127" s="2" t="s">
        <v>216</v>
      </c>
      <c r="D127" s="21">
        <f>D128+D129+D130+D131</f>
        <v>0</v>
      </c>
      <c r="E127" s="21"/>
      <c r="F127" s="31"/>
    </row>
    <row r="128" spans="2:6" ht="15" customHeight="1">
      <c r="B128" s="53" t="s">
        <v>199</v>
      </c>
      <c r="C128" s="14" t="s">
        <v>136</v>
      </c>
      <c r="D128" s="14"/>
      <c r="E128" s="14"/>
      <c r="F128" s="15" t="str">
        <f t="shared" si="1"/>
        <v xml:space="preserve"> </v>
      </c>
    </row>
    <row r="129" spans="2:6" ht="30">
      <c r="B129" s="48" t="s">
        <v>200</v>
      </c>
      <c r="C129" s="14" t="s">
        <v>133</v>
      </c>
      <c r="D129" s="16"/>
      <c r="E129" s="16"/>
      <c r="F129" s="17" t="str">
        <f t="shared" si="1"/>
        <v xml:space="preserve"> </v>
      </c>
    </row>
    <row r="130" spans="2:6" ht="30">
      <c r="B130" s="48" t="s">
        <v>38</v>
      </c>
      <c r="C130" s="16" t="s">
        <v>156</v>
      </c>
      <c r="D130" s="16"/>
      <c r="E130" s="42"/>
      <c r="F130" s="17"/>
    </row>
    <row r="131" spans="2:6" ht="15.75" thickBot="1">
      <c r="B131" s="25"/>
      <c r="C131" s="26" t="s">
        <v>15</v>
      </c>
      <c r="D131" s="26"/>
      <c r="E131" s="55"/>
      <c r="F131" s="18" t="str">
        <f t="shared" ref="F131:F172" si="2">IF(ISNUMBER(D131),IF(D131=0,0,E131/D131*100)," ")</f>
        <v xml:space="preserve"> </v>
      </c>
    </row>
    <row r="132" spans="2:6" ht="16.5" customHeight="1" thickBot="1">
      <c r="B132" s="46" t="s">
        <v>22</v>
      </c>
      <c r="C132" s="2" t="s">
        <v>23</v>
      </c>
      <c r="D132" s="2">
        <f>SUM(D133+D134+D135+D137+D136+D138+D142+D143+D144+D146)</f>
        <v>807340.4</v>
      </c>
      <c r="E132" s="2">
        <f>SUM(E133+E134+E135+E137+E136+E138+E142+E143+E144+E146)</f>
        <v>770286.20000000019</v>
      </c>
      <c r="F132" s="13">
        <f t="shared" si="2"/>
        <v>95.410337448739114</v>
      </c>
    </row>
    <row r="133" spans="2:6" ht="15.75" customHeight="1">
      <c r="B133" s="56" t="s">
        <v>201</v>
      </c>
      <c r="C133" s="29" t="s">
        <v>128</v>
      </c>
      <c r="D133" s="29">
        <v>440274.9</v>
      </c>
      <c r="E133" s="29">
        <v>419066.4</v>
      </c>
      <c r="F133" s="15">
        <f t="shared" si="2"/>
        <v>95.1828959588657</v>
      </c>
    </row>
    <row r="134" spans="2:6" ht="18.75" customHeight="1">
      <c r="B134" s="48" t="s">
        <v>202</v>
      </c>
      <c r="C134" s="16" t="s">
        <v>26</v>
      </c>
      <c r="D134" s="16">
        <v>59.8</v>
      </c>
      <c r="E134" s="16">
        <v>49.7</v>
      </c>
      <c r="F134" s="17">
        <f t="shared" si="2"/>
        <v>83.110367892976598</v>
      </c>
    </row>
    <row r="135" spans="2:6" ht="19.5" customHeight="1">
      <c r="B135" s="57" t="s">
        <v>233</v>
      </c>
      <c r="C135" s="20" t="s">
        <v>59</v>
      </c>
      <c r="D135" s="20">
        <v>131250.29999999999</v>
      </c>
      <c r="E135" s="20">
        <v>129349.6</v>
      </c>
      <c r="F135" s="18">
        <f t="shared" si="2"/>
        <v>98.551850929102642</v>
      </c>
    </row>
    <row r="136" spans="2:6" ht="15">
      <c r="B136" s="48" t="s">
        <v>141</v>
      </c>
      <c r="C136" s="16" t="s">
        <v>135</v>
      </c>
      <c r="D136" s="16">
        <v>2781</v>
      </c>
      <c r="E136" s="16">
        <v>2666.5</v>
      </c>
      <c r="F136" s="17">
        <f t="shared" si="2"/>
        <v>95.882775979863354</v>
      </c>
    </row>
    <row r="137" spans="2:6" ht="16.5" customHeight="1">
      <c r="B137" s="50" t="s">
        <v>203</v>
      </c>
      <c r="C137" s="20" t="s">
        <v>125</v>
      </c>
      <c r="D137" s="20">
        <v>1273.9000000000001</v>
      </c>
      <c r="E137" s="20">
        <v>1180.5</v>
      </c>
      <c r="F137" s="17">
        <f t="shared" si="2"/>
        <v>92.668184315880367</v>
      </c>
    </row>
    <row r="138" spans="2:6" ht="18" customHeight="1">
      <c r="B138" s="57" t="s">
        <v>234</v>
      </c>
      <c r="C138" s="20" t="s">
        <v>27</v>
      </c>
      <c r="D138" s="20">
        <v>46593.2</v>
      </c>
      <c r="E138" s="20">
        <v>43307.8</v>
      </c>
      <c r="F138" s="17">
        <f t="shared" si="2"/>
        <v>92.948756470901344</v>
      </c>
    </row>
    <row r="139" spans="2:6" ht="17.25" customHeight="1">
      <c r="B139" s="50" t="s">
        <v>242</v>
      </c>
      <c r="C139" s="20" t="s">
        <v>179</v>
      </c>
      <c r="D139" s="20">
        <v>24001</v>
      </c>
      <c r="E139" s="20">
        <v>23097.3</v>
      </c>
      <c r="F139" s="18">
        <f t="shared" si="2"/>
        <v>96.23474021915753</v>
      </c>
    </row>
    <row r="140" spans="2:6" ht="15.75" customHeight="1">
      <c r="B140" s="48" t="s">
        <v>244</v>
      </c>
      <c r="C140" s="16" t="s">
        <v>47</v>
      </c>
      <c r="D140" s="16">
        <v>18611</v>
      </c>
      <c r="E140" s="16">
        <v>16905.7</v>
      </c>
      <c r="F140" s="17">
        <f t="shared" si="2"/>
        <v>90.837139326204948</v>
      </c>
    </row>
    <row r="141" spans="2:6" ht="15">
      <c r="B141" s="48" t="s">
        <v>243</v>
      </c>
      <c r="C141" s="16" t="s">
        <v>143</v>
      </c>
      <c r="D141" s="16">
        <v>2694.1</v>
      </c>
      <c r="E141" s="16">
        <v>2657.8</v>
      </c>
      <c r="F141" s="18">
        <f t="shared" si="2"/>
        <v>98.652611261645831</v>
      </c>
    </row>
    <row r="142" spans="2:6" ht="18" customHeight="1">
      <c r="B142" s="48" t="s">
        <v>204</v>
      </c>
      <c r="C142" s="16" t="s">
        <v>24</v>
      </c>
      <c r="D142" s="16">
        <v>12186.8</v>
      </c>
      <c r="E142" s="16">
        <v>11520.4</v>
      </c>
      <c r="F142" s="17">
        <f t="shared" si="2"/>
        <v>94.531788492467257</v>
      </c>
    </row>
    <row r="143" spans="2:6" ht="30">
      <c r="B143" s="48" t="s">
        <v>200</v>
      </c>
      <c r="C143" s="14" t="s">
        <v>133</v>
      </c>
      <c r="D143" s="16">
        <v>18920.599999999999</v>
      </c>
      <c r="E143" s="16">
        <v>18636.7</v>
      </c>
      <c r="F143" s="17">
        <f t="shared" si="2"/>
        <v>98.499519042736495</v>
      </c>
    </row>
    <row r="144" spans="2:6" ht="30">
      <c r="B144" s="48" t="s">
        <v>197</v>
      </c>
      <c r="C144" s="16" t="s">
        <v>156</v>
      </c>
      <c r="D144" s="16">
        <v>59105</v>
      </c>
      <c r="E144" s="16">
        <v>54599.8</v>
      </c>
      <c r="F144" s="18">
        <f t="shared" si="2"/>
        <v>92.377633025970738</v>
      </c>
    </row>
    <row r="145" spans="2:6" ht="16.5" customHeight="1">
      <c r="B145" s="48" t="s">
        <v>245</v>
      </c>
      <c r="C145" s="16" t="s">
        <v>160</v>
      </c>
      <c r="D145" s="16">
        <v>47785.5</v>
      </c>
      <c r="E145" s="16">
        <v>44528.5</v>
      </c>
      <c r="F145" s="17">
        <f t="shared" si="2"/>
        <v>93.184124891441968</v>
      </c>
    </row>
    <row r="146" spans="2:6" ht="15.75" customHeight="1" thickBot="1">
      <c r="B146" s="25"/>
      <c r="C146" s="26" t="s">
        <v>15</v>
      </c>
      <c r="D146" s="26">
        <v>94894.9</v>
      </c>
      <c r="E146" s="26">
        <v>89908.800000000003</v>
      </c>
      <c r="F146" s="40">
        <f t="shared" si="2"/>
        <v>94.745660725708134</v>
      </c>
    </row>
    <row r="147" spans="2:6" ht="17.25" customHeight="1" thickBot="1">
      <c r="B147" s="58" t="s">
        <v>25</v>
      </c>
      <c r="C147" s="59" t="s">
        <v>237</v>
      </c>
      <c r="D147" s="59">
        <f>SUM(D148+D149+D150+D151+D152+D153+D157+D158+D159+D160)</f>
        <v>73026.5</v>
      </c>
      <c r="E147" s="59">
        <f>SUM(E148+E149+E150+E151+E152+E153+E157+E158+E159+E160)</f>
        <v>63662</v>
      </c>
      <c r="F147" s="13">
        <f t="shared" si="2"/>
        <v>87.176572887924237</v>
      </c>
    </row>
    <row r="148" spans="2:6" ht="17.25" customHeight="1">
      <c r="B148" s="78" t="s">
        <v>235</v>
      </c>
      <c r="C148" s="33" t="s">
        <v>128</v>
      </c>
      <c r="D148" s="33">
        <v>26500.6</v>
      </c>
      <c r="E148" s="33">
        <v>23900.400000000001</v>
      </c>
      <c r="F148" s="15">
        <f t="shared" si="2"/>
        <v>90.188146683471331</v>
      </c>
    </row>
    <row r="149" spans="2:6" ht="16.5" customHeight="1">
      <c r="B149" s="48" t="s">
        <v>193</v>
      </c>
      <c r="C149" s="16" t="s">
        <v>26</v>
      </c>
      <c r="D149" s="16">
        <v>30</v>
      </c>
      <c r="E149" s="16">
        <v>17.8</v>
      </c>
      <c r="F149" s="17">
        <f t="shared" si="2"/>
        <v>59.333333333333336</v>
      </c>
    </row>
    <row r="150" spans="2:6" ht="15">
      <c r="B150" s="48" t="s">
        <v>194</v>
      </c>
      <c r="C150" s="16" t="s">
        <v>62</v>
      </c>
      <c r="D150" s="16">
        <v>8421.2000000000007</v>
      </c>
      <c r="E150" s="16">
        <v>8056.8</v>
      </c>
      <c r="F150" s="18">
        <f t="shared" si="2"/>
        <v>95.672825725549799</v>
      </c>
    </row>
    <row r="151" spans="2:6" ht="15">
      <c r="B151" s="48" t="s">
        <v>141</v>
      </c>
      <c r="C151" s="16" t="s">
        <v>135</v>
      </c>
      <c r="D151" s="16">
        <v>325.39999999999998</v>
      </c>
      <c r="E151" s="16">
        <v>296.3</v>
      </c>
      <c r="F151" s="17">
        <f t="shared" si="2"/>
        <v>91.057160417947145</v>
      </c>
    </row>
    <row r="152" spans="2:6" ht="18" customHeight="1">
      <c r="B152" s="48" t="s">
        <v>203</v>
      </c>
      <c r="C152" s="16" t="s">
        <v>125</v>
      </c>
      <c r="D152" s="16"/>
      <c r="E152" s="16"/>
      <c r="F152" s="18" t="str">
        <f t="shared" si="2"/>
        <v xml:space="preserve"> </v>
      </c>
    </row>
    <row r="153" spans="2:6" ht="17.25" customHeight="1">
      <c r="B153" s="60" t="s">
        <v>236</v>
      </c>
      <c r="C153" s="16" t="s">
        <v>27</v>
      </c>
      <c r="D153" s="16">
        <v>1484.5</v>
      </c>
      <c r="E153" s="16">
        <v>1241.5999999999999</v>
      </c>
      <c r="F153" s="17">
        <f t="shared" si="2"/>
        <v>83.637588413607261</v>
      </c>
    </row>
    <row r="154" spans="2:6" ht="16.5" customHeight="1">
      <c r="B154" s="48" t="s">
        <v>242</v>
      </c>
      <c r="C154" s="16" t="s">
        <v>144</v>
      </c>
      <c r="D154" s="16">
        <v>809.7</v>
      </c>
      <c r="E154" s="16">
        <v>649.79999999999995</v>
      </c>
      <c r="F154" s="17">
        <f t="shared" si="2"/>
        <v>80.251945164875877</v>
      </c>
    </row>
    <row r="155" spans="2:6" ht="18" customHeight="1">
      <c r="B155" s="48" t="s">
        <v>244</v>
      </c>
      <c r="C155" s="16" t="s">
        <v>47</v>
      </c>
      <c r="D155" s="16">
        <v>495</v>
      </c>
      <c r="E155" s="16">
        <v>441.6</v>
      </c>
      <c r="F155" s="17">
        <f t="shared" si="2"/>
        <v>89.212121212121218</v>
      </c>
    </row>
    <row r="156" spans="2:6" ht="15">
      <c r="B156" s="48" t="s">
        <v>243</v>
      </c>
      <c r="C156" s="16" t="s">
        <v>143</v>
      </c>
      <c r="D156" s="16">
        <v>173.3</v>
      </c>
      <c r="E156" s="16">
        <v>147.69999999999999</v>
      </c>
      <c r="F156" s="18">
        <f t="shared" si="2"/>
        <v>85.22792844777841</v>
      </c>
    </row>
    <row r="157" spans="2:6" ht="15.75" customHeight="1">
      <c r="B157" s="48" t="s">
        <v>199</v>
      </c>
      <c r="C157" s="16" t="s">
        <v>137</v>
      </c>
      <c r="D157" s="16">
        <v>1186</v>
      </c>
      <c r="E157" s="16">
        <v>1084.2</v>
      </c>
      <c r="F157" s="18">
        <f t="shared" si="2"/>
        <v>91.416526138279934</v>
      </c>
    </row>
    <row r="158" spans="2:6" ht="30">
      <c r="B158" s="48" t="s">
        <v>200</v>
      </c>
      <c r="C158" s="14" t="s">
        <v>133</v>
      </c>
      <c r="D158" s="16">
        <v>168.4</v>
      </c>
      <c r="E158" s="16">
        <v>133</v>
      </c>
      <c r="F158" s="17">
        <f t="shared" si="2"/>
        <v>78.978622327790973</v>
      </c>
    </row>
    <row r="159" spans="2:6" ht="30">
      <c r="B159" s="48" t="s">
        <v>205</v>
      </c>
      <c r="C159" s="16" t="s">
        <v>156</v>
      </c>
      <c r="D159" s="16">
        <v>221.5</v>
      </c>
      <c r="E159" s="16">
        <v>155.19999999999999</v>
      </c>
      <c r="F159" s="17">
        <f t="shared" si="2"/>
        <v>70.067720090293449</v>
      </c>
    </row>
    <row r="160" spans="2:6" ht="15.75" thickBot="1">
      <c r="B160" s="61"/>
      <c r="C160" s="20" t="s">
        <v>15</v>
      </c>
      <c r="D160" s="20">
        <v>34688.9</v>
      </c>
      <c r="E160" s="20">
        <v>28776.7</v>
      </c>
      <c r="F160" s="40">
        <f t="shared" si="2"/>
        <v>82.956507701310784</v>
      </c>
    </row>
    <row r="161" spans="1:7" ht="15" thickBot="1">
      <c r="B161" s="46" t="s">
        <v>28</v>
      </c>
      <c r="C161" s="2" t="s">
        <v>29</v>
      </c>
      <c r="D161" s="2">
        <f>D162</f>
        <v>29554.5</v>
      </c>
      <c r="E161" s="62">
        <f>E162</f>
        <v>28345.9</v>
      </c>
      <c r="F161" s="13">
        <f t="shared" si="2"/>
        <v>95.910605829907468</v>
      </c>
    </row>
    <row r="162" spans="1:7" ht="15" customHeight="1" thickBot="1">
      <c r="B162" s="19"/>
      <c r="C162" s="20" t="s">
        <v>15</v>
      </c>
      <c r="D162" s="20">
        <v>29554.5</v>
      </c>
      <c r="E162" s="20">
        <v>28345.9</v>
      </c>
      <c r="F162" s="79">
        <f t="shared" si="2"/>
        <v>95.910605829907468</v>
      </c>
    </row>
    <row r="163" spans="1:7" ht="17.25" customHeight="1" thickBot="1">
      <c r="B163" s="46" t="s">
        <v>58</v>
      </c>
      <c r="C163" s="2" t="s">
        <v>124</v>
      </c>
      <c r="D163" s="2">
        <f>SUM(D164+D165+D166+D167)</f>
        <v>193.9</v>
      </c>
      <c r="E163" s="21">
        <f>SUM(E164+E165+E166+E167)</f>
        <v>193.9</v>
      </c>
      <c r="F163" s="13">
        <f t="shared" si="2"/>
        <v>100</v>
      </c>
    </row>
    <row r="164" spans="1:7" ht="15.75" customHeight="1">
      <c r="B164" s="49" t="s">
        <v>206</v>
      </c>
      <c r="C164" s="23" t="s">
        <v>125</v>
      </c>
      <c r="D164" s="23">
        <v>70</v>
      </c>
      <c r="E164" s="23">
        <v>70</v>
      </c>
      <c r="F164" s="15">
        <f t="shared" si="2"/>
        <v>100</v>
      </c>
    </row>
    <row r="165" spans="1:7" ht="18.75" customHeight="1">
      <c r="B165" s="48" t="s">
        <v>207</v>
      </c>
      <c r="C165" s="16" t="s">
        <v>138</v>
      </c>
      <c r="D165" s="16"/>
      <c r="E165" s="16"/>
      <c r="F165" s="17" t="str">
        <f t="shared" si="2"/>
        <v xml:space="preserve"> </v>
      </c>
    </row>
    <row r="166" spans="1:7" ht="30">
      <c r="B166" s="48" t="s">
        <v>197</v>
      </c>
      <c r="C166" s="16" t="s">
        <v>132</v>
      </c>
      <c r="D166" s="16"/>
      <c r="E166" s="16"/>
      <c r="F166" s="17" t="str">
        <f t="shared" si="2"/>
        <v xml:space="preserve"> </v>
      </c>
    </row>
    <row r="167" spans="1:7" ht="18" customHeight="1" thickBot="1">
      <c r="B167" s="63"/>
      <c r="C167" s="39" t="s">
        <v>15</v>
      </c>
      <c r="D167" s="39">
        <v>123.9</v>
      </c>
      <c r="E167" s="26">
        <v>123.9</v>
      </c>
      <c r="F167" s="40">
        <f t="shared" si="2"/>
        <v>100</v>
      </c>
    </row>
    <row r="168" spans="1:7" ht="30.75" customHeight="1" thickBot="1">
      <c r="B168" s="46" t="s">
        <v>126</v>
      </c>
      <c r="C168" s="2" t="s">
        <v>157</v>
      </c>
      <c r="D168" s="2">
        <f>D169</f>
        <v>2437.6</v>
      </c>
      <c r="E168" s="2">
        <f>E169</f>
        <v>2437.6</v>
      </c>
      <c r="F168" s="13">
        <f t="shared" si="2"/>
        <v>100</v>
      </c>
    </row>
    <row r="169" spans="1:7" ht="17.25" customHeight="1" thickBot="1">
      <c r="B169" s="64" t="s">
        <v>209</v>
      </c>
      <c r="C169" s="44" t="s">
        <v>159</v>
      </c>
      <c r="D169" s="44">
        <v>2437.6</v>
      </c>
      <c r="E169" s="44">
        <v>2437.6</v>
      </c>
      <c r="F169" s="79">
        <f t="shared" si="2"/>
        <v>100</v>
      </c>
    </row>
    <row r="170" spans="1:7" ht="15" thickBot="1">
      <c r="B170" s="46" t="s">
        <v>127</v>
      </c>
      <c r="C170" s="2" t="s">
        <v>54</v>
      </c>
      <c r="D170" s="2">
        <f>SUM(D171)</f>
        <v>87474.6</v>
      </c>
      <c r="E170" s="2">
        <f>SUM(E171)</f>
        <v>68156</v>
      </c>
      <c r="F170" s="13">
        <f t="shared" si="2"/>
        <v>77.915189094891545</v>
      </c>
    </row>
    <row r="171" spans="1:7" ht="30.75" thickBot="1">
      <c r="B171" s="65" t="s">
        <v>208</v>
      </c>
      <c r="C171" s="66" t="s">
        <v>158</v>
      </c>
      <c r="D171" s="44">
        <v>87474.6</v>
      </c>
      <c r="E171" s="44">
        <v>68156</v>
      </c>
      <c r="F171" s="79">
        <f t="shared" si="2"/>
        <v>77.915189094891545</v>
      </c>
    </row>
    <row r="172" spans="1:7" ht="25.5" customHeight="1" thickBot="1">
      <c r="B172" s="46" t="s">
        <v>30</v>
      </c>
      <c r="C172" s="2" t="s">
        <v>31</v>
      </c>
      <c r="D172" s="2">
        <f>SUM(D94+D105+D107+D116+D122+D132+D147+D161+D163+D168+D170+D127)</f>
        <v>3293332.9</v>
      </c>
      <c r="E172" s="21">
        <f>SUM(E94+E105+E107+E116+E122+E132+E147+E161+E163+E168+E170+E127)</f>
        <v>2243524.4</v>
      </c>
      <c r="F172" s="13">
        <f t="shared" si="2"/>
        <v>68.123219489897309</v>
      </c>
    </row>
    <row r="173" spans="1:7" ht="15.75" thickBot="1">
      <c r="B173" s="46"/>
      <c r="C173" s="2" t="s">
        <v>32</v>
      </c>
      <c r="D173" s="2">
        <f>SUM(D92-D172)</f>
        <v>-647490.10000000009</v>
      </c>
      <c r="E173" s="21">
        <f>SUM(E92-E172)</f>
        <v>362665.39999999944</v>
      </c>
      <c r="F173" s="67"/>
    </row>
    <row r="176" spans="1:7" ht="15.75">
      <c r="A176" s="183" t="s">
        <v>254</v>
      </c>
      <c r="B176" s="183"/>
      <c r="C176" s="183"/>
      <c r="D176" s="68"/>
      <c r="E176" s="69"/>
      <c r="F176" s="69"/>
      <c r="G176" s="70"/>
    </row>
    <row r="177" spans="1:7" ht="15.75">
      <c r="A177" s="183"/>
      <c r="B177" s="183"/>
      <c r="C177" s="183"/>
      <c r="D177" s="68"/>
      <c r="E177" s="71"/>
      <c r="F177" s="71"/>
      <c r="G177" s="70"/>
    </row>
    <row r="178" spans="1:7" ht="15.75">
      <c r="A178" s="183"/>
      <c r="B178" s="183"/>
      <c r="C178" s="183"/>
      <c r="D178" s="68"/>
      <c r="E178" s="108" t="s">
        <v>296</v>
      </c>
      <c r="F178" s="108"/>
      <c r="G178" s="108"/>
    </row>
    <row r="179" spans="1:7" ht="15.75">
      <c r="A179" s="70"/>
      <c r="B179" s="70"/>
      <c r="C179" s="70"/>
      <c r="D179" s="70"/>
      <c r="E179" s="70"/>
      <c r="F179" s="70"/>
      <c r="G179" s="70"/>
    </row>
    <row r="180" spans="1:7" ht="15.75">
      <c r="A180" s="70"/>
      <c r="B180" s="70"/>
      <c r="C180" s="70"/>
      <c r="D180" s="70"/>
      <c r="E180" s="70"/>
      <c r="F180" s="70"/>
      <c r="G180" s="70"/>
    </row>
    <row r="181" spans="1:7" ht="15.75">
      <c r="A181" s="70"/>
      <c r="B181" s="70"/>
      <c r="C181" s="70"/>
      <c r="D181" s="70"/>
      <c r="E181" s="70"/>
      <c r="F181" s="70"/>
      <c r="G181" s="70"/>
    </row>
    <row r="182" spans="1:7" ht="0.75" customHeight="1">
      <c r="A182" s="70"/>
      <c r="B182" s="70"/>
      <c r="C182" s="70"/>
      <c r="D182" s="70"/>
      <c r="E182" s="70"/>
      <c r="F182" s="70"/>
      <c r="G182" s="70"/>
    </row>
    <row r="183" spans="1:7" ht="15" hidden="1" customHeight="1">
      <c r="A183" s="70"/>
      <c r="B183" s="70"/>
      <c r="C183" s="70"/>
      <c r="D183" s="70"/>
      <c r="E183" s="70"/>
      <c r="F183" s="70"/>
      <c r="G183" s="70"/>
    </row>
    <row r="184" spans="1:7" ht="15.75" hidden="1">
      <c r="A184" s="70"/>
      <c r="C184" s="70"/>
      <c r="D184" s="70"/>
      <c r="E184" s="70"/>
      <c r="F184" s="70"/>
      <c r="G184" s="70"/>
    </row>
    <row r="185" spans="1:7" ht="15.75" hidden="1">
      <c r="A185" s="70"/>
      <c r="C185" s="70"/>
      <c r="D185" s="70"/>
      <c r="E185" s="70"/>
      <c r="F185" s="70"/>
      <c r="G185" s="70"/>
    </row>
    <row r="186" spans="1:7" ht="15.75" hidden="1">
      <c r="A186" s="70"/>
      <c r="C186" s="70"/>
      <c r="D186" s="70"/>
      <c r="E186" s="70"/>
      <c r="F186" s="70"/>
      <c r="G186" s="70"/>
    </row>
    <row r="187" spans="1:7" hidden="1"/>
    <row r="188" spans="1:7" hidden="1"/>
    <row r="189" spans="1:7" hidden="1"/>
    <row r="190" spans="1:7" hidden="1"/>
    <row r="191" spans="1:7" hidden="1"/>
    <row r="192" spans="1:7" hidden="1"/>
    <row r="193" hidden="1"/>
    <row r="194" hidden="1"/>
    <row r="195" hidden="1"/>
    <row r="196" hidden="1"/>
    <row r="197" hidden="1"/>
    <row r="198" hidden="1"/>
    <row r="199" hidden="1"/>
    <row r="210" ht="4.5" customHeight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spans="2:3">
      <c r="B225" s="109" t="s">
        <v>214</v>
      </c>
      <c r="C225" s="110"/>
    </row>
    <row r="226" spans="2:3">
      <c r="B226" s="109" t="s">
        <v>217</v>
      </c>
      <c r="C226" s="110"/>
    </row>
    <row r="227" spans="2:3">
      <c r="B227" s="109" t="s">
        <v>218</v>
      </c>
      <c r="C227" s="110"/>
    </row>
  </sheetData>
  <mergeCells count="5">
    <mergeCell ref="D1:F2"/>
    <mergeCell ref="D4:F4"/>
    <mergeCell ref="B5:F5"/>
    <mergeCell ref="B6:F6"/>
    <mergeCell ref="A176:C178"/>
  </mergeCells>
  <pageMargins left="0.59055118110236227" right="0.19685039370078741" top="0.19685039370078741" bottom="0.19685039370078741" header="0" footer="0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H171"/>
  <sheetViews>
    <sheetView topLeftCell="A134" workbookViewId="0">
      <selection activeCell="E153" sqref="E153"/>
    </sheetView>
  </sheetViews>
  <sheetFormatPr defaultRowHeight="12.75"/>
  <cols>
    <col min="1" max="1" width="3.42578125" customWidth="1"/>
    <col min="2" max="2" width="21.7109375" customWidth="1"/>
    <col min="3" max="3" width="32.28515625" customWidth="1"/>
    <col min="4" max="4" width="12.28515625" customWidth="1"/>
    <col min="5" max="5" width="10.7109375" customWidth="1"/>
    <col min="6" max="6" width="6.85546875" customWidth="1"/>
  </cols>
  <sheetData>
    <row r="1" spans="2:7" ht="15" hidden="1" customHeight="1">
      <c r="D1" s="180"/>
      <c r="E1" s="180"/>
      <c r="F1" s="180"/>
      <c r="G1" s="83"/>
    </row>
    <row r="2" spans="2:7" ht="28.5" customHeight="1">
      <c r="B2" s="72"/>
      <c r="C2" s="1" t="s">
        <v>212</v>
      </c>
      <c r="D2" s="180"/>
      <c r="E2" s="180"/>
      <c r="F2" s="180"/>
      <c r="G2" s="83"/>
    </row>
    <row r="3" spans="2:7" ht="11.25" hidden="1" customHeight="1">
      <c r="B3" s="72"/>
      <c r="C3" s="72"/>
      <c r="D3" s="72"/>
      <c r="E3" s="72"/>
      <c r="F3" s="72"/>
    </row>
    <row r="4" spans="2:7" ht="6" hidden="1" customHeight="1">
      <c r="B4" s="72" t="s">
        <v>130</v>
      </c>
      <c r="C4" s="73"/>
      <c r="D4" s="181"/>
      <c r="E4" s="181"/>
      <c r="F4" s="181"/>
    </row>
    <row r="5" spans="2:7" ht="18.75">
      <c r="B5" s="182" t="s">
        <v>213</v>
      </c>
      <c r="C5" s="182"/>
      <c r="D5" s="182"/>
      <c r="E5" s="182"/>
      <c r="F5" s="182"/>
    </row>
    <row r="6" spans="2:7" ht="18.75">
      <c r="B6" s="182" t="s">
        <v>270</v>
      </c>
      <c r="C6" s="182"/>
      <c r="D6" s="182"/>
      <c r="E6" s="182"/>
      <c r="F6" s="182"/>
    </row>
    <row r="7" spans="2:7" ht="13.5" customHeight="1" thickBot="1">
      <c r="B7" s="8"/>
      <c r="C7" s="8"/>
      <c r="D7" s="8"/>
      <c r="E7" s="8" t="s">
        <v>68</v>
      </c>
      <c r="F7" s="8"/>
    </row>
    <row r="8" spans="2:7" ht="45.75" thickBot="1">
      <c r="B8" s="9" t="s">
        <v>0</v>
      </c>
      <c r="C8" s="10" t="s">
        <v>1</v>
      </c>
      <c r="D8" s="10" t="s">
        <v>290</v>
      </c>
      <c r="E8" s="10" t="s">
        <v>268</v>
      </c>
      <c r="F8" s="11" t="s">
        <v>2</v>
      </c>
    </row>
    <row r="9" spans="2:7" ht="18.75" customHeight="1" thickBot="1">
      <c r="B9" s="12" t="s">
        <v>69</v>
      </c>
      <c r="C9" s="94" t="s">
        <v>3</v>
      </c>
      <c r="D9" s="2">
        <f>SUM(D10+D11+D12+D13+D14)</f>
        <v>91421.6</v>
      </c>
      <c r="E9" s="2">
        <f>SUM(E10+E11+E12+E13+E14)</f>
        <v>4721.5999999999995</v>
      </c>
      <c r="F9" s="13">
        <f t="shared" ref="F9:F65" si="0">IF(ISNUMBER(D9),IF(D9=0,0,E9/D9*100)," ")</f>
        <v>5.1646438040900611</v>
      </c>
    </row>
    <row r="10" spans="2:7" ht="30">
      <c r="B10" s="74" t="s">
        <v>85</v>
      </c>
      <c r="C10" s="92" t="s">
        <v>148</v>
      </c>
      <c r="D10" s="14">
        <v>83648.600000000006</v>
      </c>
      <c r="E10" s="14">
        <v>4155.8999999999996</v>
      </c>
      <c r="F10" s="15">
        <f t="shared" si="0"/>
        <v>4.9682839880165348</v>
      </c>
    </row>
    <row r="11" spans="2:7" ht="30">
      <c r="B11" s="7" t="s">
        <v>87</v>
      </c>
      <c r="C11" s="93" t="s">
        <v>108</v>
      </c>
      <c r="D11" s="86">
        <v>200</v>
      </c>
      <c r="E11" s="86">
        <v>21.7</v>
      </c>
      <c r="F11" s="17">
        <f t="shared" si="0"/>
        <v>10.85</v>
      </c>
    </row>
    <row r="12" spans="2:7" ht="60">
      <c r="B12" s="7" t="s">
        <v>88</v>
      </c>
      <c r="C12" s="93" t="s">
        <v>139</v>
      </c>
      <c r="D12" s="24">
        <v>1218.8</v>
      </c>
      <c r="E12" s="24">
        <v>63.3</v>
      </c>
      <c r="F12" s="18">
        <f t="shared" si="0"/>
        <v>5.1936330817197245</v>
      </c>
    </row>
    <row r="13" spans="2:7" ht="30">
      <c r="B13" s="6" t="s">
        <v>89</v>
      </c>
      <c r="C13" s="95" t="s">
        <v>86</v>
      </c>
      <c r="D13" s="88">
        <v>6354.2</v>
      </c>
      <c r="E13" s="88">
        <v>480.7</v>
      </c>
      <c r="F13" s="17">
        <f t="shared" si="0"/>
        <v>7.5650750684586567</v>
      </c>
    </row>
    <row r="14" spans="2:7" ht="60.75" thickBot="1">
      <c r="B14" s="6" t="s">
        <v>118</v>
      </c>
      <c r="C14" s="95" t="s">
        <v>119</v>
      </c>
      <c r="D14" s="20"/>
      <c r="E14" s="20"/>
      <c r="F14" s="82" t="str">
        <f t="shared" si="0"/>
        <v xml:space="preserve"> </v>
      </c>
    </row>
    <row r="15" spans="2:7" ht="43.5" thickBot="1">
      <c r="B15" s="3" t="s">
        <v>219</v>
      </c>
      <c r="C15" s="94" t="s">
        <v>220</v>
      </c>
      <c r="D15" s="21">
        <f>D16</f>
        <v>57815</v>
      </c>
      <c r="E15" s="21">
        <f>E16</f>
        <v>5323.8</v>
      </c>
      <c r="F15" s="13">
        <f t="shared" si="0"/>
        <v>9.2083369367811123</v>
      </c>
    </row>
    <row r="16" spans="2:7" ht="18" customHeight="1">
      <c r="B16" s="5" t="s">
        <v>221</v>
      </c>
      <c r="C16" s="96" t="s">
        <v>222</v>
      </c>
      <c r="D16" s="89">
        <v>57815</v>
      </c>
      <c r="E16" s="89">
        <v>5323.8</v>
      </c>
      <c r="F16" s="90">
        <f t="shared" si="0"/>
        <v>9.2083369367811123</v>
      </c>
    </row>
    <row r="17" spans="2:6" ht="44.25" customHeight="1">
      <c r="B17" s="7" t="s">
        <v>223</v>
      </c>
      <c r="C17" s="93" t="s">
        <v>227</v>
      </c>
      <c r="D17" s="24">
        <v>19743.3</v>
      </c>
      <c r="E17" s="24">
        <v>1749.8</v>
      </c>
      <c r="F17" s="17">
        <f t="shared" si="0"/>
        <v>8.8627534404076318</v>
      </c>
    </row>
    <row r="18" spans="2:6" ht="75">
      <c r="B18" s="7" t="s">
        <v>224</v>
      </c>
      <c r="C18" s="93" t="s">
        <v>229</v>
      </c>
      <c r="D18" s="24">
        <v>196.7</v>
      </c>
      <c r="E18" s="24">
        <v>19.8</v>
      </c>
      <c r="F18" s="17">
        <f t="shared" si="0"/>
        <v>10.066090493136757</v>
      </c>
    </row>
    <row r="19" spans="2:6" ht="60">
      <c r="B19" s="7" t="s">
        <v>225</v>
      </c>
      <c r="C19" s="93" t="s">
        <v>228</v>
      </c>
      <c r="D19" s="24">
        <v>41823.9</v>
      </c>
      <c r="E19" s="24">
        <v>3673.5</v>
      </c>
      <c r="F19" s="17">
        <f t="shared" si="0"/>
        <v>8.7832555070187137</v>
      </c>
    </row>
    <row r="20" spans="2:6" ht="43.5" customHeight="1" thickBot="1">
      <c r="B20" s="4" t="s">
        <v>226</v>
      </c>
      <c r="C20" s="97" t="s">
        <v>230</v>
      </c>
      <c r="D20" s="27">
        <v>-3948.9</v>
      </c>
      <c r="E20" s="27">
        <v>-119.3</v>
      </c>
      <c r="F20" s="17">
        <f t="shared" si="0"/>
        <v>3.0210944820076477</v>
      </c>
    </row>
    <row r="21" spans="2:6" ht="16.5" customHeight="1" thickBot="1">
      <c r="B21" s="3" t="s">
        <v>70</v>
      </c>
      <c r="C21" s="94" t="s">
        <v>53</v>
      </c>
      <c r="D21" s="2">
        <f>SUM(D22+D23+D24+D25)</f>
        <v>41021.699999999997</v>
      </c>
      <c r="E21" s="2">
        <f>SUM(E22+E23+E24+E25)</f>
        <v>5080.9000000000015</v>
      </c>
      <c r="F21" s="13">
        <f t="shared" si="0"/>
        <v>12.385883568940345</v>
      </c>
    </row>
    <row r="22" spans="2:6" ht="30">
      <c r="B22" s="75" t="s">
        <v>92</v>
      </c>
      <c r="C22" s="98" t="s">
        <v>48</v>
      </c>
      <c r="D22" s="23">
        <v>12413.5</v>
      </c>
      <c r="E22" s="23">
        <v>491.1</v>
      </c>
      <c r="F22" s="15">
        <f t="shared" si="0"/>
        <v>3.956176743061989</v>
      </c>
    </row>
    <row r="23" spans="2:6" ht="15">
      <c r="B23" s="7" t="s">
        <v>120</v>
      </c>
      <c r="C23" s="93" t="s">
        <v>4</v>
      </c>
      <c r="D23" s="24">
        <v>25000</v>
      </c>
      <c r="E23" s="24">
        <v>4544.6000000000004</v>
      </c>
      <c r="F23" s="17">
        <f t="shared" si="0"/>
        <v>18.1784</v>
      </c>
    </row>
    <row r="24" spans="2:6" ht="15">
      <c r="B24" s="7" t="s">
        <v>93</v>
      </c>
      <c r="C24" s="93" t="s">
        <v>5</v>
      </c>
      <c r="D24" s="24">
        <v>3528.2</v>
      </c>
      <c r="E24" s="24">
        <v>10.6</v>
      </c>
      <c r="F24" s="17">
        <f t="shared" si="0"/>
        <v>0.30043648319256278</v>
      </c>
    </row>
    <row r="25" spans="2:6" ht="45.75" thickBot="1">
      <c r="B25" s="80" t="s">
        <v>196</v>
      </c>
      <c r="C25" s="99" t="s">
        <v>195</v>
      </c>
      <c r="D25" s="87">
        <v>80</v>
      </c>
      <c r="E25" s="87">
        <v>34.6</v>
      </c>
      <c r="F25" s="81">
        <f t="shared" si="0"/>
        <v>43.25</v>
      </c>
    </row>
    <row r="26" spans="2:6" ht="15" thickBot="1">
      <c r="B26" s="3" t="s">
        <v>71</v>
      </c>
      <c r="C26" s="94" t="s">
        <v>6</v>
      </c>
      <c r="D26" s="2">
        <f>SUM(D27+D28+D29)</f>
        <v>14992.3</v>
      </c>
      <c r="E26" s="21">
        <f>SUM(E27+E28+E29)</f>
        <v>1319</v>
      </c>
      <c r="F26" s="13">
        <f t="shared" si="0"/>
        <v>8.7978495627755589</v>
      </c>
    </row>
    <row r="27" spans="2:6" ht="15">
      <c r="B27" s="74" t="s">
        <v>94</v>
      </c>
      <c r="C27" s="92" t="s">
        <v>7</v>
      </c>
      <c r="D27" s="14"/>
      <c r="E27" s="86"/>
      <c r="F27" s="31" t="str">
        <f t="shared" si="0"/>
        <v xml:space="preserve"> </v>
      </c>
    </row>
    <row r="28" spans="2:6" ht="15">
      <c r="B28" s="7" t="s">
        <v>95</v>
      </c>
      <c r="C28" s="93" t="s">
        <v>37</v>
      </c>
      <c r="D28" s="16">
        <v>14992.3</v>
      </c>
      <c r="E28" s="24">
        <v>1319</v>
      </c>
      <c r="F28" s="17">
        <f t="shared" si="0"/>
        <v>8.7978495627755589</v>
      </c>
    </row>
    <row r="29" spans="2:6" ht="15.75" thickBot="1">
      <c r="B29" s="6" t="s">
        <v>96</v>
      </c>
      <c r="C29" s="95" t="s">
        <v>8</v>
      </c>
      <c r="D29" s="20"/>
      <c r="E29" s="20"/>
      <c r="F29" s="30" t="str">
        <f t="shared" si="0"/>
        <v xml:space="preserve"> </v>
      </c>
    </row>
    <row r="30" spans="2:6" ht="15" thickBot="1">
      <c r="B30" s="3" t="s">
        <v>72</v>
      </c>
      <c r="C30" s="94" t="s">
        <v>45</v>
      </c>
      <c r="D30" s="2">
        <v>6283.5</v>
      </c>
      <c r="E30" s="2">
        <v>321.2</v>
      </c>
      <c r="F30" s="13">
        <f t="shared" si="0"/>
        <v>5.1118007479907686</v>
      </c>
    </row>
    <row r="31" spans="2:6" ht="29.25" thickBot="1">
      <c r="B31" s="3" t="s">
        <v>73</v>
      </c>
      <c r="C31" s="94" t="s">
        <v>46</v>
      </c>
      <c r="D31" s="2"/>
      <c r="E31" s="2"/>
      <c r="F31" s="13" t="str">
        <f t="shared" si="0"/>
        <v xml:space="preserve"> </v>
      </c>
    </row>
    <row r="32" spans="2:6" ht="29.25" thickBot="1">
      <c r="B32" s="5" t="s">
        <v>74</v>
      </c>
      <c r="C32" s="100" t="s">
        <v>39</v>
      </c>
      <c r="D32" s="32">
        <v>12161.5</v>
      </c>
      <c r="E32" s="32">
        <v>1450.8</v>
      </c>
      <c r="F32" s="13">
        <f t="shared" si="0"/>
        <v>11.929449492250132</v>
      </c>
    </row>
    <row r="33" spans="2:6" ht="29.25" thickBot="1">
      <c r="B33" s="3" t="s">
        <v>75</v>
      </c>
      <c r="C33" s="94" t="s">
        <v>40</v>
      </c>
      <c r="D33" s="2">
        <v>1900</v>
      </c>
      <c r="E33" s="2">
        <v>91.6</v>
      </c>
      <c r="F33" s="13">
        <f t="shared" si="0"/>
        <v>4.8210526315789464</v>
      </c>
    </row>
    <row r="34" spans="2:6" ht="29.25" thickBot="1">
      <c r="B34" s="3" t="s">
        <v>161</v>
      </c>
      <c r="C34" s="94" t="s">
        <v>149</v>
      </c>
      <c r="D34" s="21">
        <v>47399.1</v>
      </c>
      <c r="E34" s="2">
        <v>2294.6</v>
      </c>
      <c r="F34" s="13">
        <f t="shared" si="0"/>
        <v>4.8410201881470316</v>
      </c>
    </row>
    <row r="35" spans="2:6" ht="29.25" thickBot="1">
      <c r="B35" s="3" t="s">
        <v>76</v>
      </c>
      <c r="C35" s="94" t="s">
        <v>41</v>
      </c>
      <c r="D35" s="21">
        <v>23250</v>
      </c>
      <c r="E35" s="21">
        <v>6314.4</v>
      </c>
      <c r="F35" s="13">
        <f t="shared" si="0"/>
        <v>27.158709677419353</v>
      </c>
    </row>
    <row r="36" spans="2:6" ht="29.25" thickBot="1">
      <c r="B36" s="3" t="s">
        <v>77</v>
      </c>
      <c r="C36" s="94" t="s">
        <v>42</v>
      </c>
      <c r="D36" s="21">
        <v>3310.8</v>
      </c>
      <c r="E36" s="21">
        <v>267.39999999999998</v>
      </c>
      <c r="F36" s="13">
        <f t="shared" si="0"/>
        <v>8.0765978011356765</v>
      </c>
    </row>
    <row r="37" spans="2:6" ht="15" thickBot="1">
      <c r="B37" s="3" t="s">
        <v>78</v>
      </c>
      <c r="C37" s="94" t="s">
        <v>43</v>
      </c>
      <c r="D37" s="2">
        <f>SUM(D38+D39+D40)</f>
        <v>0</v>
      </c>
      <c r="E37" s="2">
        <f>SUM(E38+E39+E40)</f>
        <v>-11.8</v>
      </c>
      <c r="F37" s="13">
        <f t="shared" si="0"/>
        <v>0</v>
      </c>
    </row>
    <row r="38" spans="2:6" ht="30">
      <c r="B38" s="76" t="s">
        <v>97</v>
      </c>
      <c r="C38" s="101" t="s">
        <v>50</v>
      </c>
      <c r="D38" s="33"/>
      <c r="E38" s="33">
        <v>-11.8</v>
      </c>
      <c r="F38" s="31" t="str">
        <f t="shared" si="0"/>
        <v xml:space="preserve"> </v>
      </c>
    </row>
    <row r="39" spans="2:6" ht="30">
      <c r="B39" s="7" t="s">
        <v>98</v>
      </c>
      <c r="C39" s="93" t="s">
        <v>49</v>
      </c>
      <c r="D39" s="16"/>
      <c r="E39" s="16"/>
      <c r="F39" s="22" t="str">
        <f t="shared" si="0"/>
        <v xml:space="preserve"> </v>
      </c>
    </row>
    <row r="40" spans="2:6" ht="15.75" thickBot="1">
      <c r="B40" s="4" t="s">
        <v>99</v>
      </c>
      <c r="C40" s="97" t="s">
        <v>52</v>
      </c>
      <c r="D40" s="26"/>
      <c r="E40" s="34"/>
      <c r="F40" s="30" t="str">
        <f t="shared" si="0"/>
        <v xml:space="preserve"> </v>
      </c>
    </row>
    <row r="41" spans="2:6" ht="29.25" customHeight="1" thickBot="1">
      <c r="B41" s="3"/>
      <c r="C41" s="94" t="s">
        <v>106</v>
      </c>
      <c r="D41" s="21">
        <f>SUM(D9+D21+D26+D30+D31+D32+D33+D34+D35+D36+D37+D15)</f>
        <v>299555.5</v>
      </c>
      <c r="E41" s="21">
        <f>SUM(E9+E21+E26+E30+E31+E32+E33+E34+E35+E36+E37+E15)</f>
        <v>27173.5</v>
      </c>
      <c r="F41" s="13">
        <f t="shared" si="0"/>
        <v>9.0712739375508047</v>
      </c>
    </row>
    <row r="42" spans="2:6" ht="43.5" thickBot="1">
      <c r="B42" s="3" t="s">
        <v>65</v>
      </c>
      <c r="C42" s="94" t="s">
        <v>63</v>
      </c>
      <c r="D42" s="2"/>
      <c r="E42" s="35"/>
      <c r="F42" s="13" t="str">
        <f t="shared" si="0"/>
        <v xml:space="preserve"> </v>
      </c>
    </row>
    <row r="43" spans="2:6" ht="29.25" thickBot="1">
      <c r="B43" s="4" t="s">
        <v>64</v>
      </c>
      <c r="C43" s="102" t="s">
        <v>51</v>
      </c>
      <c r="D43" s="36"/>
      <c r="E43" s="37"/>
      <c r="F43" s="13" t="str">
        <f t="shared" si="0"/>
        <v xml:space="preserve"> </v>
      </c>
    </row>
    <row r="44" spans="2:6" ht="17.25" customHeight="1" thickBot="1">
      <c r="B44" s="4"/>
      <c r="C44" s="102" t="s">
        <v>107</v>
      </c>
      <c r="D44" s="36">
        <f>SUM(D41+D42+D43)</f>
        <v>299555.5</v>
      </c>
      <c r="E44" s="84">
        <f>SUM(E41+E42+E43)</f>
        <v>27173.5</v>
      </c>
      <c r="F44" s="13">
        <f t="shared" si="0"/>
        <v>9.0712739375508047</v>
      </c>
    </row>
    <row r="45" spans="2:6" ht="29.25" thickBot="1">
      <c r="B45" s="3" t="s">
        <v>79</v>
      </c>
      <c r="C45" s="94" t="s">
        <v>131</v>
      </c>
      <c r="D45" s="21">
        <f>SUM(D47+D49+D57+D62+D65+D66)</f>
        <v>1277978.3</v>
      </c>
      <c r="E45" s="21">
        <f>SUM(E47+E49+E57+E62+E65+E66)</f>
        <v>-859124.4</v>
      </c>
      <c r="F45" s="13">
        <f t="shared" si="0"/>
        <v>-67.225272917388352</v>
      </c>
    </row>
    <row r="46" spans="2:6" ht="57.75" thickBot="1">
      <c r="B46" s="3" t="s">
        <v>181</v>
      </c>
      <c r="C46" s="94" t="s">
        <v>182</v>
      </c>
      <c r="D46" s="2">
        <f>SUM(D47+D49+D57+D62)</f>
        <v>1277978.3</v>
      </c>
      <c r="E46" s="21">
        <f>SUM(E47+E49+E57+E62)</f>
        <v>25814.899999999998</v>
      </c>
      <c r="F46" s="13">
        <f t="shared" si="0"/>
        <v>2.0199795254739454</v>
      </c>
    </row>
    <row r="47" spans="2:6" ht="29.25" thickBot="1">
      <c r="B47" s="3" t="s">
        <v>285</v>
      </c>
      <c r="C47" s="94" t="s">
        <v>142</v>
      </c>
      <c r="D47" s="2">
        <f>SUM(D48)</f>
        <v>178880</v>
      </c>
      <c r="E47" s="2">
        <f>SUM(E48)</f>
        <v>14906.7</v>
      </c>
      <c r="F47" s="13">
        <f t="shared" si="0"/>
        <v>8.3333519677996435</v>
      </c>
    </row>
    <row r="48" spans="2:6" ht="30.75" thickBot="1">
      <c r="B48" s="74" t="s">
        <v>271</v>
      </c>
      <c r="C48" s="92" t="s">
        <v>150</v>
      </c>
      <c r="D48" s="14">
        <v>178880</v>
      </c>
      <c r="E48" s="14">
        <v>14906.7</v>
      </c>
      <c r="F48" s="15">
        <f t="shared" si="0"/>
        <v>8.3333519677996435</v>
      </c>
    </row>
    <row r="49" spans="2:6" ht="15" thickBot="1">
      <c r="B49" s="77" t="s">
        <v>284</v>
      </c>
      <c r="C49" s="103" t="s">
        <v>9</v>
      </c>
      <c r="D49" s="2">
        <f>SUM(D50:D56)</f>
        <v>601692.9</v>
      </c>
      <c r="E49" s="2">
        <f>SUM(E50:E56)</f>
        <v>10576.599999999999</v>
      </c>
      <c r="F49" s="13">
        <f t="shared" si="0"/>
        <v>1.7578070141761684</v>
      </c>
    </row>
    <row r="50" spans="2:6" ht="60">
      <c r="B50" s="74" t="s">
        <v>279</v>
      </c>
      <c r="C50" s="92" t="s">
        <v>164</v>
      </c>
      <c r="D50" s="14">
        <v>1810.2</v>
      </c>
      <c r="E50" s="14">
        <v>452.5</v>
      </c>
      <c r="F50" s="17">
        <f t="shared" si="0"/>
        <v>24.997237874268034</v>
      </c>
    </row>
    <row r="51" spans="2:6" ht="45">
      <c r="B51" s="7" t="s">
        <v>283</v>
      </c>
      <c r="C51" s="93" t="s">
        <v>165</v>
      </c>
      <c r="D51" s="16">
        <v>2774.6</v>
      </c>
      <c r="E51" s="16">
        <v>208.8</v>
      </c>
      <c r="F51" s="18">
        <f t="shared" si="0"/>
        <v>7.5254090679737624</v>
      </c>
    </row>
    <row r="52" spans="2:6" ht="45">
      <c r="B52" s="7" t="s">
        <v>277</v>
      </c>
      <c r="C52" s="93" t="s">
        <v>166</v>
      </c>
      <c r="D52" s="16">
        <v>58694.3</v>
      </c>
      <c r="E52" s="16">
        <v>1535.4</v>
      </c>
      <c r="F52" s="17">
        <f t="shared" si="0"/>
        <v>2.6159269298722361</v>
      </c>
    </row>
    <row r="53" spans="2:6" ht="69.75" customHeight="1">
      <c r="B53" s="74" t="s">
        <v>278</v>
      </c>
      <c r="C53" s="92" t="s">
        <v>167</v>
      </c>
      <c r="D53" s="14">
        <v>12113.4</v>
      </c>
      <c r="E53" s="14">
        <v>913</v>
      </c>
      <c r="F53" s="18">
        <f t="shared" si="0"/>
        <v>7.5371076658906677</v>
      </c>
    </row>
    <row r="54" spans="2:6" ht="103.5" customHeight="1">
      <c r="B54" s="7" t="s">
        <v>281</v>
      </c>
      <c r="C54" s="93" t="s">
        <v>170</v>
      </c>
      <c r="D54" s="16">
        <v>604.20000000000005</v>
      </c>
      <c r="E54" s="16"/>
      <c r="F54" s="17">
        <f t="shared" si="0"/>
        <v>0</v>
      </c>
    </row>
    <row r="55" spans="2:6" ht="105">
      <c r="B55" s="7" t="s">
        <v>280</v>
      </c>
      <c r="C55" s="93" t="s">
        <v>169</v>
      </c>
      <c r="D55" s="16">
        <v>1208.4000000000001</v>
      </c>
      <c r="E55" s="16"/>
      <c r="F55" s="17">
        <f t="shared" si="0"/>
        <v>0</v>
      </c>
    </row>
    <row r="56" spans="2:6" ht="19.5" customHeight="1" thickBot="1">
      <c r="B56" s="4" t="s">
        <v>282</v>
      </c>
      <c r="C56" s="97" t="s">
        <v>10</v>
      </c>
      <c r="D56" s="26">
        <v>524487.80000000005</v>
      </c>
      <c r="E56" s="26">
        <v>7466.9</v>
      </c>
      <c r="F56" s="40">
        <f t="shared" si="0"/>
        <v>1.4236556121991777</v>
      </c>
    </row>
    <row r="57" spans="2:6" ht="22.5" customHeight="1" thickBot="1">
      <c r="B57" s="3" t="s">
        <v>286</v>
      </c>
      <c r="C57" s="94" t="s">
        <v>11</v>
      </c>
      <c r="D57" s="21">
        <f>SUM(D58+D60+D61+D59)</f>
        <v>490399.9</v>
      </c>
      <c r="E57" s="21">
        <f>SUM(E58+E60+E61+E59)</f>
        <v>0</v>
      </c>
      <c r="F57" s="13">
        <f t="shared" si="0"/>
        <v>0</v>
      </c>
    </row>
    <row r="58" spans="2:6" ht="75">
      <c r="B58" s="7" t="s">
        <v>272</v>
      </c>
      <c r="C58" s="93" t="s">
        <v>180</v>
      </c>
      <c r="D58" s="16">
        <v>41914.9</v>
      </c>
      <c r="E58" s="16"/>
      <c r="F58" s="17">
        <f t="shared" si="0"/>
        <v>0</v>
      </c>
    </row>
    <row r="59" spans="2:6" ht="120.75" customHeight="1">
      <c r="B59" s="7" t="s">
        <v>273</v>
      </c>
      <c r="C59" s="93" t="s">
        <v>174</v>
      </c>
      <c r="D59" s="16">
        <v>111350.7</v>
      </c>
      <c r="E59" s="16"/>
      <c r="F59" s="18">
        <f t="shared" si="0"/>
        <v>0</v>
      </c>
    </row>
    <row r="60" spans="2:6" ht="59.25" customHeight="1">
      <c r="B60" s="7" t="s">
        <v>276</v>
      </c>
      <c r="C60" s="93" t="s">
        <v>275</v>
      </c>
      <c r="D60" s="16">
        <v>325528.7</v>
      </c>
      <c r="E60" s="16"/>
      <c r="F60" s="17">
        <f t="shared" si="0"/>
        <v>0</v>
      </c>
    </row>
    <row r="61" spans="2:6" ht="30.75" thickBot="1">
      <c r="B61" s="4" t="s">
        <v>274</v>
      </c>
      <c r="C61" s="97" t="s">
        <v>152</v>
      </c>
      <c r="D61" s="26">
        <v>11605.6</v>
      </c>
      <c r="E61" s="26"/>
      <c r="F61" s="40">
        <f t="shared" si="0"/>
        <v>0</v>
      </c>
    </row>
    <row r="62" spans="2:6" ht="29.25" thickBot="1">
      <c r="B62" s="3" t="s">
        <v>287</v>
      </c>
      <c r="C62" s="94" t="s">
        <v>55</v>
      </c>
      <c r="D62" s="21">
        <f>SUM(D63+D64)</f>
        <v>7005.5</v>
      </c>
      <c r="E62" s="21">
        <f>SUM(E63+E64)</f>
        <v>331.6</v>
      </c>
      <c r="F62" s="13">
        <f t="shared" si="0"/>
        <v>4.7334237384911857</v>
      </c>
    </row>
    <row r="63" spans="2:6" ht="115.5" customHeight="1">
      <c r="B63" s="7" t="s">
        <v>288</v>
      </c>
      <c r="C63" s="105" t="s">
        <v>247</v>
      </c>
      <c r="D63" s="16">
        <v>6297.1</v>
      </c>
      <c r="E63" s="16">
        <v>331.6</v>
      </c>
      <c r="F63" s="18">
        <f t="shared" si="0"/>
        <v>5.2659160565974812</v>
      </c>
    </row>
    <row r="64" spans="2:6" ht="60">
      <c r="B64" s="7" t="s">
        <v>289</v>
      </c>
      <c r="C64" s="105" t="s">
        <v>178</v>
      </c>
      <c r="D64" s="16">
        <v>708.4</v>
      </c>
      <c r="E64" s="16"/>
      <c r="F64" s="17">
        <f t="shared" si="0"/>
        <v>0</v>
      </c>
    </row>
    <row r="65" spans="2:8" ht="45">
      <c r="B65" s="5" t="s">
        <v>67</v>
      </c>
      <c r="C65" s="111" t="s">
        <v>183</v>
      </c>
      <c r="D65" s="29"/>
      <c r="E65" s="112">
        <v>85</v>
      </c>
      <c r="F65" s="18" t="str">
        <f t="shared" si="0"/>
        <v xml:space="preserve"> </v>
      </c>
      <c r="H65" s="85"/>
    </row>
    <row r="66" spans="2:8" ht="29.25" thickBot="1">
      <c r="B66" s="6" t="s">
        <v>121</v>
      </c>
      <c r="C66" s="107" t="s">
        <v>51</v>
      </c>
      <c r="D66" s="39"/>
      <c r="E66" s="43">
        <v>-885024.3</v>
      </c>
      <c r="F66" s="91" t="str">
        <f t="shared" ref="F66:F104" si="1">IF(ISNUMBER(D66),IF(D66=0,0,E66/D66*100)," ")</f>
        <v xml:space="preserve"> </v>
      </c>
    </row>
    <row r="67" spans="2:8" ht="19.5" customHeight="1" thickBot="1">
      <c r="B67" s="3" t="s">
        <v>84</v>
      </c>
      <c r="C67" s="2" t="s">
        <v>12</v>
      </c>
      <c r="D67" s="21">
        <f>SUM(D44+D45)</f>
        <v>1577533.8</v>
      </c>
      <c r="E67" s="21">
        <f>SUM(E44+E45)</f>
        <v>-831950.9</v>
      </c>
      <c r="F67" s="13">
        <f t="shared" si="1"/>
        <v>-52.737437384859831</v>
      </c>
    </row>
    <row r="68" spans="2:8" ht="18.75" customHeight="1" thickBot="1">
      <c r="B68" s="12"/>
      <c r="C68" s="2" t="s">
        <v>13</v>
      </c>
      <c r="D68" s="44"/>
      <c r="E68" s="45"/>
      <c r="F68" s="13" t="str">
        <f t="shared" si="1"/>
        <v xml:space="preserve"> </v>
      </c>
    </row>
    <row r="69" spans="2:8" ht="28.5" customHeight="1" thickBot="1">
      <c r="B69" s="46" t="s">
        <v>14</v>
      </c>
      <c r="C69" s="2" t="s">
        <v>134</v>
      </c>
      <c r="D69" s="2">
        <f>SUM(D70+D71+D72+D73+D74+D77+D78+D79)</f>
        <v>57075.3</v>
      </c>
      <c r="E69" s="2">
        <f>SUM(E70+E71+E72+E73+E74+E77+E78+E79)</f>
        <v>2642.7999999999997</v>
      </c>
      <c r="F69" s="13">
        <f t="shared" si="1"/>
        <v>4.6303742599688471</v>
      </c>
    </row>
    <row r="70" spans="2:8" ht="13.5" customHeight="1">
      <c r="B70" s="47" t="s">
        <v>33</v>
      </c>
      <c r="C70" s="33" t="s">
        <v>57</v>
      </c>
      <c r="D70" s="33">
        <v>34049.5</v>
      </c>
      <c r="E70" s="33">
        <v>1198.5</v>
      </c>
      <c r="F70" s="15">
        <f t="shared" si="1"/>
        <v>3.519875475410799</v>
      </c>
    </row>
    <row r="71" spans="2:8" ht="14.25" customHeight="1">
      <c r="B71" s="48" t="s">
        <v>34</v>
      </c>
      <c r="C71" s="16" t="s">
        <v>60</v>
      </c>
      <c r="D71" s="16">
        <v>10285</v>
      </c>
      <c r="E71" s="16">
        <v>660.5</v>
      </c>
      <c r="F71" s="17">
        <f t="shared" si="1"/>
        <v>6.4219737481769563</v>
      </c>
    </row>
    <row r="72" spans="2:8" ht="18" customHeight="1">
      <c r="B72" s="48" t="s">
        <v>210</v>
      </c>
      <c r="C72" s="16" t="s">
        <v>135</v>
      </c>
      <c r="D72" s="16">
        <v>1152.5999999999999</v>
      </c>
      <c r="E72" s="16">
        <v>63.3</v>
      </c>
      <c r="F72" s="18">
        <f t="shared" si="1"/>
        <v>5.4919312857886515</v>
      </c>
    </row>
    <row r="73" spans="2:8" ht="17.25" customHeight="1">
      <c r="B73" s="48" t="s">
        <v>206</v>
      </c>
      <c r="C73" s="16" t="s">
        <v>125</v>
      </c>
      <c r="D73" s="16">
        <v>58</v>
      </c>
      <c r="E73" s="16"/>
      <c r="F73" s="17">
        <f t="shared" si="1"/>
        <v>0</v>
      </c>
    </row>
    <row r="74" spans="2:8" ht="17.25" customHeight="1">
      <c r="B74" s="48" t="s">
        <v>211</v>
      </c>
      <c r="C74" s="16" t="s">
        <v>56</v>
      </c>
      <c r="D74" s="16">
        <v>207.8</v>
      </c>
      <c r="E74" s="16">
        <v>9.6</v>
      </c>
      <c r="F74" s="17">
        <f t="shared" si="1"/>
        <v>4.6198267564966313</v>
      </c>
    </row>
    <row r="75" spans="2:8" ht="16.5" customHeight="1">
      <c r="B75" s="48" t="s">
        <v>240</v>
      </c>
      <c r="C75" s="16" t="s">
        <v>144</v>
      </c>
      <c r="D75" s="16">
        <v>1007.5</v>
      </c>
      <c r="E75" s="16">
        <v>9.6</v>
      </c>
      <c r="F75" s="17">
        <f t="shared" si="1"/>
        <v>0.95285359801488834</v>
      </c>
    </row>
    <row r="76" spans="2:8" ht="17.25" customHeight="1">
      <c r="B76" s="48" t="s">
        <v>241</v>
      </c>
      <c r="C76" s="16" t="s">
        <v>61</v>
      </c>
      <c r="D76" s="16">
        <v>1031.3</v>
      </c>
      <c r="E76" s="16"/>
      <c r="F76" s="18">
        <f t="shared" si="1"/>
        <v>0</v>
      </c>
    </row>
    <row r="77" spans="2:8" ht="30">
      <c r="B77" s="48" t="s">
        <v>200</v>
      </c>
      <c r="C77" s="16" t="s">
        <v>133</v>
      </c>
      <c r="D77" s="16">
        <v>204.4</v>
      </c>
      <c r="E77" s="16"/>
      <c r="F77" s="17">
        <f t="shared" si="1"/>
        <v>0</v>
      </c>
    </row>
    <row r="78" spans="2:8" ht="30">
      <c r="B78" s="48" t="s">
        <v>197</v>
      </c>
      <c r="C78" s="16" t="s">
        <v>156</v>
      </c>
      <c r="D78" s="16">
        <v>3228.1</v>
      </c>
      <c r="E78" s="16">
        <v>391.2</v>
      </c>
      <c r="F78" s="17">
        <f t="shared" si="1"/>
        <v>12.118583686998544</v>
      </c>
    </row>
    <row r="79" spans="2:8" ht="15.75" thickBot="1">
      <c r="B79" s="25"/>
      <c r="C79" s="26" t="s">
        <v>15</v>
      </c>
      <c r="D79" s="26">
        <v>7889.9</v>
      </c>
      <c r="E79" s="26">
        <v>319.7</v>
      </c>
      <c r="F79" s="40">
        <f t="shared" si="1"/>
        <v>4.0520158683886995</v>
      </c>
    </row>
    <row r="80" spans="2:8" ht="18.75" customHeight="1" thickBot="1">
      <c r="B80" s="46" t="s">
        <v>16</v>
      </c>
      <c r="C80" s="2" t="s">
        <v>17</v>
      </c>
      <c r="D80" s="2">
        <f>D81</f>
        <v>1810.2</v>
      </c>
      <c r="E80" s="2">
        <f>E81</f>
        <v>0</v>
      </c>
      <c r="F80" s="13">
        <f t="shared" si="1"/>
        <v>0</v>
      </c>
    </row>
    <row r="81" spans="2:6" ht="16.5" customHeight="1" thickBot="1">
      <c r="B81" s="28" t="s">
        <v>199</v>
      </c>
      <c r="C81" s="29" t="s">
        <v>122</v>
      </c>
      <c r="D81" s="29">
        <v>1810.2</v>
      </c>
      <c r="E81" s="23"/>
      <c r="F81" s="79">
        <f t="shared" si="1"/>
        <v>0</v>
      </c>
    </row>
    <row r="82" spans="2:6" ht="32.25" customHeight="1" thickBot="1">
      <c r="B82" s="46" t="s">
        <v>18</v>
      </c>
      <c r="C82" s="2" t="s">
        <v>44</v>
      </c>
      <c r="D82" s="2">
        <f>SUM(D83+D84+D85+D86+D88+D89+D90)</f>
        <v>6205.6</v>
      </c>
      <c r="E82" s="2">
        <f>SUM(E83+E84+E85+E86+E88+E89+E90)</f>
        <v>130.4</v>
      </c>
      <c r="F82" s="13">
        <f t="shared" si="1"/>
        <v>2.1013278329250999</v>
      </c>
    </row>
    <row r="83" spans="2:6" ht="15">
      <c r="B83" s="49" t="s">
        <v>33</v>
      </c>
      <c r="C83" s="23" t="s">
        <v>57</v>
      </c>
      <c r="D83" s="23">
        <v>4115.6000000000004</v>
      </c>
      <c r="E83" s="23">
        <v>69.900000000000006</v>
      </c>
      <c r="F83" s="15">
        <f t="shared" si="1"/>
        <v>1.6984157838468268</v>
      </c>
    </row>
    <row r="84" spans="2:6" ht="15">
      <c r="B84" s="50" t="s">
        <v>34</v>
      </c>
      <c r="C84" s="20" t="s">
        <v>60</v>
      </c>
      <c r="D84" s="20">
        <v>1242.9000000000001</v>
      </c>
      <c r="E84" s="20">
        <v>56.3</v>
      </c>
      <c r="F84" s="17">
        <f t="shared" si="1"/>
        <v>4.5297288599243704</v>
      </c>
    </row>
    <row r="85" spans="2:6" ht="15">
      <c r="B85" s="50" t="s">
        <v>141</v>
      </c>
      <c r="C85" s="20" t="s">
        <v>135</v>
      </c>
      <c r="D85" s="20">
        <v>45.1</v>
      </c>
      <c r="E85" s="20">
        <v>4.0999999999999996</v>
      </c>
      <c r="F85" s="18">
        <f t="shared" si="1"/>
        <v>9.0909090909090899</v>
      </c>
    </row>
    <row r="86" spans="2:6" ht="15">
      <c r="B86" s="50" t="s">
        <v>35</v>
      </c>
      <c r="C86" s="20" t="s">
        <v>27</v>
      </c>
      <c r="D86" s="20">
        <v>145.6</v>
      </c>
      <c r="E86" s="20"/>
      <c r="F86" s="17">
        <f t="shared" si="1"/>
        <v>0</v>
      </c>
    </row>
    <row r="87" spans="2:6" ht="15">
      <c r="B87" s="50" t="s">
        <v>155</v>
      </c>
      <c r="C87" s="20" t="s">
        <v>144</v>
      </c>
      <c r="D87" s="20">
        <v>78.3</v>
      </c>
      <c r="E87" s="20"/>
      <c r="F87" s="18">
        <f t="shared" si="1"/>
        <v>0</v>
      </c>
    </row>
    <row r="88" spans="2:6" ht="30">
      <c r="B88" s="50" t="s">
        <v>36</v>
      </c>
      <c r="C88" s="16" t="s">
        <v>133</v>
      </c>
      <c r="D88" s="20">
        <v>300</v>
      </c>
      <c r="E88" s="20"/>
      <c r="F88" s="17">
        <f t="shared" si="1"/>
        <v>0</v>
      </c>
    </row>
    <row r="89" spans="2:6" ht="30">
      <c r="B89" s="50" t="s">
        <v>38</v>
      </c>
      <c r="C89" s="16" t="s">
        <v>156</v>
      </c>
      <c r="D89" s="20">
        <v>30</v>
      </c>
      <c r="E89" s="20"/>
      <c r="F89" s="17">
        <f t="shared" si="1"/>
        <v>0</v>
      </c>
    </row>
    <row r="90" spans="2:6" ht="15.75" thickBot="1">
      <c r="B90" s="51"/>
      <c r="C90" s="39" t="s">
        <v>15</v>
      </c>
      <c r="D90" s="39">
        <v>326.39999999999998</v>
      </c>
      <c r="E90" s="39">
        <v>0.1</v>
      </c>
      <c r="F90" s="40">
        <f t="shared" si="1"/>
        <v>3.063725490196079E-2</v>
      </c>
    </row>
    <row r="91" spans="2:6" ht="15" thickBot="1">
      <c r="B91" s="46" t="s">
        <v>19</v>
      </c>
      <c r="C91" s="2" t="s">
        <v>20</v>
      </c>
      <c r="D91" s="2">
        <f>SUM(D92+D93+D94+D95+D96)</f>
        <v>60894</v>
      </c>
      <c r="E91" s="2">
        <f>SUM(E92+E93+E94+E95+E96)</f>
        <v>18</v>
      </c>
      <c r="F91" s="13">
        <f t="shared" si="1"/>
        <v>2.9559562518474729E-2</v>
      </c>
    </row>
    <row r="92" spans="2:6" ht="16.5" customHeight="1">
      <c r="B92" s="49" t="s">
        <v>198</v>
      </c>
      <c r="C92" s="23" t="s">
        <v>123</v>
      </c>
      <c r="D92" s="23">
        <v>190</v>
      </c>
      <c r="E92" s="52"/>
      <c r="F92" s="15">
        <f t="shared" si="1"/>
        <v>0</v>
      </c>
    </row>
    <row r="93" spans="2:6" ht="15">
      <c r="B93" s="48" t="s">
        <v>140</v>
      </c>
      <c r="C93" s="16" t="s">
        <v>147</v>
      </c>
      <c r="D93" s="16">
        <v>8421.5</v>
      </c>
      <c r="E93" s="16"/>
      <c r="F93" s="17">
        <f t="shared" si="1"/>
        <v>0</v>
      </c>
    </row>
    <row r="94" spans="2:6" ht="30">
      <c r="B94" s="53" t="s">
        <v>36</v>
      </c>
      <c r="C94" s="14" t="s">
        <v>133</v>
      </c>
      <c r="D94" s="14">
        <v>1073</v>
      </c>
      <c r="E94" s="54"/>
      <c r="F94" s="18">
        <f t="shared" si="1"/>
        <v>0</v>
      </c>
    </row>
    <row r="95" spans="2:6" ht="30">
      <c r="B95" s="48" t="s">
        <v>197</v>
      </c>
      <c r="C95" s="16" t="s">
        <v>156</v>
      </c>
      <c r="D95" s="16"/>
      <c r="E95" s="42"/>
      <c r="F95" s="22" t="str">
        <f t="shared" si="1"/>
        <v xml:space="preserve"> </v>
      </c>
    </row>
    <row r="96" spans="2:6" ht="15.75" thickBot="1">
      <c r="B96" s="19"/>
      <c r="C96" s="20" t="s">
        <v>15</v>
      </c>
      <c r="D96" s="20">
        <v>51209.5</v>
      </c>
      <c r="E96" s="38">
        <v>18</v>
      </c>
      <c r="F96" s="40">
        <f t="shared" si="1"/>
        <v>3.5149728077798065E-2</v>
      </c>
    </row>
    <row r="97" spans="2:6" ht="29.25" thickBot="1">
      <c r="B97" s="46" t="s">
        <v>21</v>
      </c>
      <c r="C97" s="2" t="s">
        <v>129</v>
      </c>
      <c r="D97" s="21">
        <f>SUM(D98+D99+D100+D101)</f>
        <v>506324.39999999997</v>
      </c>
      <c r="E97" s="21">
        <f>SUM(E98+E99+E100+E101)</f>
        <v>326.2</v>
      </c>
      <c r="F97" s="13">
        <f t="shared" si="1"/>
        <v>6.4425099797679117E-2</v>
      </c>
    </row>
    <row r="98" spans="2:6" ht="13.5" customHeight="1">
      <c r="B98" s="53" t="s">
        <v>140</v>
      </c>
      <c r="C98" s="14" t="s">
        <v>136</v>
      </c>
      <c r="D98" s="14">
        <v>460404.6</v>
      </c>
      <c r="E98" s="14"/>
      <c r="F98" s="15">
        <f t="shared" si="1"/>
        <v>0</v>
      </c>
    </row>
    <row r="99" spans="2:6" ht="30">
      <c r="B99" s="50" t="s">
        <v>200</v>
      </c>
      <c r="C99" s="14" t="s">
        <v>133</v>
      </c>
      <c r="D99" s="20">
        <v>39246.6</v>
      </c>
      <c r="E99" s="20"/>
      <c r="F99" s="17">
        <f t="shared" si="1"/>
        <v>0</v>
      </c>
    </row>
    <row r="100" spans="2:6" ht="30">
      <c r="B100" s="48" t="s">
        <v>38</v>
      </c>
      <c r="C100" s="16" t="s">
        <v>156</v>
      </c>
      <c r="D100" s="16">
        <v>150</v>
      </c>
      <c r="E100" s="16"/>
      <c r="F100" s="17">
        <f t="shared" si="1"/>
        <v>0</v>
      </c>
    </row>
    <row r="101" spans="2:6" ht="15.75" thickBot="1">
      <c r="B101" s="25"/>
      <c r="C101" s="26" t="s">
        <v>15</v>
      </c>
      <c r="D101" s="26">
        <v>6523.2</v>
      </c>
      <c r="E101" s="55">
        <v>326.2</v>
      </c>
      <c r="F101" s="18">
        <f t="shared" si="1"/>
        <v>5.0006131959774347</v>
      </c>
    </row>
    <row r="102" spans="2:6" ht="15" thickBot="1">
      <c r="B102" s="46" t="s">
        <v>215</v>
      </c>
      <c r="C102" s="2" t="s">
        <v>216</v>
      </c>
      <c r="D102" s="21">
        <f>D103+D104+D105+D106</f>
        <v>0</v>
      </c>
      <c r="E102" s="21"/>
      <c r="F102" s="31"/>
    </row>
    <row r="103" spans="2:6" ht="15" customHeight="1">
      <c r="B103" s="53" t="s">
        <v>140</v>
      </c>
      <c r="C103" s="14" t="s">
        <v>136</v>
      </c>
      <c r="D103" s="14"/>
      <c r="E103" s="14"/>
      <c r="F103" s="15" t="str">
        <f t="shared" si="1"/>
        <v xml:space="preserve"> </v>
      </c>
    </row>
    <row r="104" spans="2:6" ht="30">
      <c r="B104" s="48" t="s">
        <v>200</v>
      </c>
      <c r="C104" s="14" t="s">
        <v>133</v>
      </c>
      <c r="D104" s="16"/>
      <c r="E104" s="16"/>
      <c r="F104" s="17" t="str">
        <f t="shared" si="1"/>
        <v xml:space="preserve"> </v>
      </c>
    </row>
    <row r="105" spans="2:6" ht="30">
      <c r="B105" s="48" t="s">
        <v>38</v>
      </c>
      <c r="C105" s="16" t="s">
        <v>156</v>
      </c>
      <c r="D105" s="16"/>
      <c r="E105" s="42"/>
      <c r="F105" s="17"/>
    </row>
    <row r="106" spans="2:6" ht="15.75" thickBot="1">
      <c r="B106" s="25"/>
      <c r="C106" s="26" t="s">
        <v>15</v>
      </c>
      <c r="D106" s="26"/>
      <c r="E106" s="55"/>
      <c r="F106" s="18" t="str">
        <f t="shared" ref="F106:F147" si="2">IF(ISNUMBER(D106),IF(D106=0,0,E106/D106*100)," ")</f>
        <v xml:space="preserve"> </v>
      </c>
    </row>
    <row r="107" spans="2:6" ht="16.5" customHeight="1" thickBot="1">
      <c r="B107" s="46" t="s">
        <v>22</v>
      </c>
      <c r="C107" s="2" t="s">
        <v>23</v>
      </c>
      <c r="D107" s="2">
        <f>SUM(D108+D109+D110+D112+D111+D113+D117+D118+D119+D121)</f>
        <v>832675.59999999986</v>
      </c>
      <c r="E107" s="2">
        <f>SUM(E108+E109+E110+E112+E111+E113+E117+E118+E119+E121)</f>
        <v>25121</v>
      </c>
      <c r="F107" s="13">
        <f t="shared" si="2"/>
        <v>3.0169011797631642</v>
      </c>
    </row>
    <row r="108" spans="2:6" ht="15.75" customHeight="1">
      <c r="B108" s="56" t="s">
        <v>201</v>
      </c>
      <c r="C108" s="29" t="s">
        <v>128</v>
      </c>
      <c r="D108" s="29">
        <v>441280.6</v>
      </c>
      <c r="E108" s="29">
        <v>9712.5</v>
      </c>
      <c r="F108" s="15">
        <f t="shared" si="2"/>
        <v>2.2009805099068487</v>
      </c>
    </row>
    <row r="109" spans="2:6" ht="18.75" customHeight="1">
      <c r="B109" s="48" t="s">
        <v>202</v>
      </c>
      <c r="C109" s="16" t="s">
        <v>26</v>
      </c>
      <c r="D109" s="16">
        <v>44.4</v>
      </c>
      <c r="E109" s="16">
        <v>0.1</v>
      </c>
      <c r="F109" s="17">
        <f t="shared" si="2"/>
        <v>0.22522522522522523</v>
      </c>
    </row>
    <row r="110" spans="2:6" ht="19.5" customHeight="1">
      <c r="B110" s="57" t="s">
        <v>233</v>
      </c>
      <c r="C110" s="20" t="s">
        <v>59</v>
      </c>
      <c r="D110" s="20">
        <v>133247.70000000001</v>
      </c>
      <c r="E110" s="20">
        <v>1586.3</v>
      </c>
      <c r="F110" s="18">
        <f t="shared" si="2"/>
        <v>1.1904895919404235</v>
      </c>
    </row>
    <row r="111" spans="2:6" ht="15">
      <c r="B111" s="48" t="s">
        <v>141</v>
      </c>
      <c r="C111" s="16" t="s">
        <v>135</v>
      </c>
      <c r="D111" s="16">
        <v>6026.2</v>
      </c>
      <c r="E111" s="16">
        <v>462</v>
      </c>
      <c r="F111" s="17">
        <f t="shared" si="2"/>
        <v>7.6665228502207032</v>
      </c>
    </row>
    <row r="112" spans="2:6" ht="16.5" customHeight="1">
      <c r="B112" s="50" t="s">
        <v>203</v>
      </c>
      <c r="C112" s="20" t="s">
        <v>125</v>
      </c>
      <c r="D112" s="20">
        <v>2500.6999999999998</v>
      </c>
      <c r="E112" s="20"/>
      <c r="F112" s="17">
        <f t="shared" si="2"/>
        <v>0</v>
      </c>
    </row>
    <row r="113" spans="2:6" ht="18" customHeight="1">
      <c r="B113" s="57" t="s">
        <v>234</v>
      </c>
      <c r="C113" s="20" t="s">
        <v>27</v>
      </c>
      <c r="D113" s="20">
        <v>50533.2</v>
      </c>
      <c r="E113" s="20">
        <v>5350.9</v>
      </c>
      <c r="F113" s="17">
        <f t="shared" si="2"/>
        <v>10.588880181741905</v>
      </c>
    </row>
    <row r="114" spans="2:6" ht="17.25" customHeight="1">
      <c r="B114" s="50" t="s">
        <v>242</v>
      </c>
      <c r="C114" s="20" t="s">
        <v>179</v>
      </c>
      <c r="D114" s="20">
        <v>22100</v>
      </c>
      <c r="E114" s="20">
        <v>2297</v>
      </c>
      <c r="F114" s="18">
        <f t="shared" si="2"/>
        <v>10.393665158371041</v>
      </c>
    </row>
    <row r="115" spans="2:6" ht="15.75" customHeight="1">
      <c r="B115" s="48" t="s">
        <v>244</v>
      </c>
      <c r="C115" s="16" t="s">
        <v>47</v>
      </c>
      <c r="D115" s="16">
        <v>24315.7</v>
      </c>
      <c r="E115" s="16">
        <v>2575.1999999999998</v>
      </c>
      <c r="F115" s="17">
        <f t="shared" si="2"/>
        <v>10.590688320714598</v>
      </c>
    </row>
    <row r="116" spans="2:6" ht="15">
      <c r="B116" s="48" t="s">
        <v>243</v>
      </c>
      <c r="C116" s="16" t="s">
        <v>143</v>
      </c>
      <c r="D116" s="16">
        <v>2369</v>
      </c>
      <c r="E116" s="16">
        <v>404.3</v>
      </c>
      <c r="F116" s="18">
        <f t="shared" si="2"/>
        <v>17.06627268889827</v>
      </c>
    </row>
    <row r="117" spans="2:6" ht="18" customHeight="1">
      <c r="B117" s="48" t="s">
        <v>204</v>
      </c>
      <c r="C117" s="16" t="s">
        <v>24</v>
      </c>
      <c r="D117" s="16">
        <v>17705.8</v>
      </c>
      <c r="E117" s="16">
        <v>65.7</v>
      </c>
      <c r="F117" s="17">
        <f t="shared" si="2"/>
        <v>0.37106484880660578</v>
      </c>
    </row>
    <row r="118" spans="2:6" ht="30">
      <c r="B118" s="48" t="s">
        <v>200</v>
      </c>
      <c r="C118" s="14" t="s">
        <v>133</v>
      </c>
      <c r="D118" s="16">
        <v>28506.7</v>
      </c>
      <c r="E118" s="16">
        <v>13.5</v>
      </c>
      <c r="F118" s="17">
        <f t="shared" si="2"/>
        <v>4.7357287935818594E-2</v>
      </c>
    </row>
    <row r="119" spans="2:6" ht="30">
      <c r="B119" s="48" t="s">
        <v>197</v>
      </c>
      <c r="C119" s="16" t="s">
        <v>156</v>
      </c>
      <c r="D119" s="16">
        <v>70731.899999999994</v>
      </c>
      <c r="E119" s="16">
        <v>2612.1</v>
      </c>
      <c r="F119" s="18">
        <f t="shared" si="2"/>
        <v>3.6929589053878096</v>
      </c>
    </row>
    <row r="120" spans="2:6" ht="16.5" customHeight="1">
      <c r="B120" s="48" t="s">
        <v>245</v>
      </c>
      <c r="C120" s="16" t="s">
        <v>160</v>
      </c>
      <c r="D120" s="16">
        <v>54101</v>
      </c>
      <c r="E120" s="16">
        <v>2322.6</v>
      </c>
      <c r="F120" s="17">
        <f t="shared" si="2"/>
        <v>4.2930814587530728</v>
      </c>
    </row>
    <row r="121" spans="2:6" ht="15.75" customHeight="1" thickBot="1">
      <c r="B121" s="25"/>
      <c r="C121" s="26" t="s">
        <v>15</v>
      </c>
      <c r="D121" s="26">
        <v>82098.399999999994</v>
      </c>
      <c r="E121" s="26">
        <v>5317.9</v>
      </c>
      <c r="F121" s="40">
        <f t="shared" si="2"/>
        <v>6.4774709373142478</v>
      </c>
    </row>
    <row r="122" spans="2:6" ht="17.25" customHeight="1" thickBot="1">
      <c r="B122" s="58" t="s">
        <v>25</v>
      </c>
      <c r="C122" s="59" t="s">
        <v>237</v>
      </c>
      <c r="D122" s="59">
        <f>SUM(D123+D124+D125+D126+D127+D128+D132+D133+D134+D135)</f>
        <v>79465.5</v>
      </c>
      <c r="E122" s="59">
        <f>SUM(E123+E124+E125+E126+E127+E128+E132+E133+E134+E135)</f>
        <v>4389.1000000000004</v>
      </c>
      <c r="F122" s="13">
        <f t="shared" si="2"/>
        <v>5.523277397109438</v>
      </c>
    </row>
    <row r="123" spans="2:6" ht="17.25" customHeight="1">
      <c r="B123" s="78" t="s">
        <v>235</v>
      </c>
      <c r="C123" s="33" t="s">
        <v>128</v>
      </c>
      <c r="D123" s="33">
        <v>28733.4</v>
      </c>
      <c r="E123" s="33">
        <v>1789.1</v>
      </c>
      <c r="F123" s="15">
        <f t="shared" si="2"/>
        <v>6.2265516785343884</v>
      </c>
    </row>
    <row r="124" spans="2:6" ht="16.5" customHeight="1">
      <c r="B124" s="48" t="s">
        <v>193</v>
      </c>
      <c r="C124" s="16" t="s">
        <v>26</v>
      </c>
      <c r="D124" s="16">
        <v>8.4</v>
      </c>
      <c r="E124" s="16">
        <v>0.5</v>
      </c>
      <c r="F124" s="17">
        <f t="shared" si="2"/>
        <v>5.9523809523809517</v>
      </c>
    </row>
    <row r="125" spans="2:6" ht="15">
      <c r="B125" s="48" t="s">
        <v>194</v>
      </c>
      <c r="C125" s="16" t="s">
        <v>62</v>
      </c>
      <c r="D125" s="16">
        <v>8677.4</v>
      </c>
      <c r="E125" s="16">
        <v>440.3</v>
      </c>
      <c r="F125" s="18">
        <f t="shared" si="2"/>
        <v>5.0741005370272205</v>
      </c>
    </row>
    <row r="126" spans="2:6" ht="15">
      <c r="B126" s="48" t="s">
        <v>141</v>
      </c>
      <c r="C126" s="16" t="s">
        <v>135</v>
      </c>
      <c r="D126" s="16">
        <v>344.1</v>
      </c>
      <c r="E126" s="16">
        <v>19.8</v>
      </c>
      <c r="F126" s="17">
        <f t="shared" si="2"/>
        <v>5.7541412380122061</v>
      </c>
    </row>
    <row r="127" spans="2:6" ht="18" customHeight="1">
      <c r="B127" s="48" t="s">
        <v>203</v>
      </c>
      <c r="C127" s="16" t="s">
        <v>125</v>
      </c>
      <c r="D127" s="16"/>
      <c r="E127" s="16"/>
      <c r="F127" s="18" t="str">
        <f t="shared" si="2"/>
        <v xml:space="preserve"> </v>
      </c>
    </row>
    <row r="128" spans="2:6" ht="17.25" customHeight="1">
      <c r="B128" s="60" t="s">
        <v>236</v>
      </c>
      <c r="C128" s="16" t="s">
        <v>27</v>
      </c>
      <c r="D128" s="16">
        <v>873.5</v>
      </c>
      <c r="E128" s="16">
        <v>66.099999999999994</v>
      </c>
      <c r="F128" s="17">
        <f t="shared" si="2"/>
        <v>7.567258156840297</v>
      </c>
    </row>
    <row r="129" spans="2:6" ht="16.5" customHeight="1">
      <c r="B129" s="48" t="s">
        <v>242</v>
      </c>
      <c r="C129" s="16" t="s">
        <v>144</v>
      </c>
      <c r="D129" s="16">
        <v>480.3</v>
      </c>
      <c r="E129" s="16">
        <v>39.5</v>
      </c>
      <c r="F129" s="17">
        <f t="shared" si="2"/>
        <v>8.2240266500104102</v>
      </c>
    </row>
    <row r="130" spans="2:6" ht="18" customHeight="1">
      <c r="B130" s="48" t="s">
        <v>244</v>
      </c>
      <c r="C130" s="16" t="s">
        <v>47</v>
      </c>
      <c r="D130" s="16">
        <v>308.2</v>
      </c>
      <c r="E130" s="16">
        <v>11.3</v>
      </c>
      <c r="F130" s="17">
        <f t="shared" si="2"/>
        <v>3.6664503569110969</v>
      </c>
    </row>
    <row r="131" spans="2:6" ht="15">
      <c r="B131" s="48" t="s">
        <v>243</v>
      </c>
      <c r="C131" s="16" t="s">
        <v>143</v>
      </c>
      <c r="D131" s="16">
        <v>79.3</v>
      </c>
      <c r="E131" s="16">
        <v>15.1</v>
      </c>
      <c r="F131" s="18">
        <f t="shared" si="2"/>
        <v>19.041614123581336</v>
      </c>
    </row>
    <row r="132" spans="2:6" ht="15.75" customHeight="1">
      <c r="B132" s="48" t="s">
        <v>199</v>
      </c>
      <c r="C132" s="16" t="s">
        <v>137</v>
      </c>
      <c r="D132" s="16">
        <v>1101.4000000000001</v>
      </c>
      <c r="E132" s="16"/>
      <c r="F132" s="18">
        <f t="shared" si="2"/>
        <v>0</v>
      </c>
    </row>
    <row r="133" spans="2:6" ht="30">
      <c r="B133" s="48" t="s">
        <v>200</v>
      </c>
      <c r="C133" s="14" t="s">
        <v>133</v>
      </c>
      <c r="D133" s="16">
        <v>109</v>
      </c>
      <c r="E133" s="16"/>
      <c r="F133" s="17">
        <f t="shared" si="2"/>
        <v>0</v>
      </c>
    </row>
    <row r="134" spans="2:6" ht="30">
      <c r="B134" s="48" t="s">
        <v>205</v>
      </c>
      <c r="C134" s="16" t="s">
        <v>156</v>
      </c>
      <c r="D134" s="16">
        <v>300.5</v>
      </c>
      <c r="E134" s="16"/>
      <c r="F134" s="17">
        <f t="shared" si="2"/>
        <v>0</v>
      </c>
    </row>
    <row r="135" spans="2:6" ht="15.75" thickBot="1">
      <c r="B135" s="61"/>
      <c r="C135" s="20" t="s">
        <v>15</v>
      </c>
      <c r="D135" s="20">
        <v>39317.800000000003</v>
      </c>
      <c r="E135" s="20">
        <v>2073.3000000000002</v>
      </c>
      <c r="F135" s="40">
        <f t="shared" si="2"/>
        <v>5.2731841557767734</v>
      </c>
    </row>
    <row r="136" spans="2:6" ht="11.25" customHeight="1" thickBot="1">
      <c r="B136" s="46" t="s">
        <v>28</v>
      </c>
      <c r="C136" s="2" t="s">
        <v>29</v>
      </c>
      <c r="D136" s="2">
        <f>D137</f>
        <v>19010</v>
      </c>
      <c r="E136" s="62">
        <f>E137</f>
        <v>1423.3</v>
      </c>
      <c r="F136" s="13">
        <f t="shared" si="2"/>
        <v>7.4871120462914247</v>
      </c>
    </row>
    <row r="137" spans="2:6" ht="15" customHeight="1" thickBot="1">
      <c r="B137" s="19"/>
      <c r="C137" s="20" t="s">
        <v>15</v>
      </c>
      <c r="D137" s="20">
        <v>19010</v>
      </c>
      <c r="E137" s="20">
        <v>1423.3</v>
      </c>
      <c r="F137" s="79">
        <f t="shared" si="2"/>
        <v>7.4871120462914247</v>
      </c>
    </row>
    <row r="138" spans="2:6" ht="12" customHeight="1" thickBot="1">
      <c r="B138" s="46" t="s">
        <v>58</v>
      </c>
      <c r="C138" s="2" t="s">
        <v>124</v>
      </c>
      <c r="D138" s="2">
        <f>SUM(D139+D140+D141+D142)</f>
        <v>347</v>
      </c>
      <c r="E138" s="21">
        <f>SUM(E139+E140+E141+E142)</f>
        <v>0</v>
      </c>
      <c r="F138" s="13">
        <f t="shared" si="2"/>
        <v>0</v>
      </c>
    </row>
    <row r="139" spans="2:6" ht="15.75" customHeight="1">
      <c r="B139" s="49" t="s">
        <v>206</v>
      </c>
      <c r="C139" s="23" t="s">
        <v>125</v>
      </c>
      <c r="D139" s="23">
        <v>147</v>
      </c>
      <c r="E139" s="23"/>
      <c r="F139" s="15">
        <f t="shared" si="2"/>
        <v>0</v>
      </c>
    </row>
    <row r="140" spans="2:6" ht="18.75" customHeight="1">
      <c r="B140" s="48" t="s">
        <v>207</v>
      </c>
      <c r="C140" s="16" t="s">
        <v>138</v>
      </c>
      <c r="D140" s="16"/>
      <c r="E140" s="16"/>
      <c r="F140" s="17" t="str">
        <f t="shared" si="2"/>
        <v xml:space="preserve"> </v>
      </c>
    </row>
    <row r="141" spans="2:6" ht="30">
      <c r="B141" s="48" t="s">
        <v>197</v>
      </c>
      <c r="C141" s="16" t="s">
        <v>132</v>
      </c>
      <c r="D141" s="16"/>
      <c r="E141" s="16"/>
      <c r="F141" s="17" t="str">
        <f t="shared" si="2"/>
        <v xml:space="preserve"> </v>
      </c>
    </row>
    <row r="142" spans="2:6" ht="18" customHeight="1" thickBot="1">
      <c r="B142" s="63"/>
      <c r="C142" s="39" t="s">
        <v>15</v>
      </c>
      <c r="D142" s="39">
        <v>200</v>
      </c>
      <c r="E142" s="26"/>
      <c r="F142" s="40">
        <f t="shared" si="2"/>
        <v>0</v>
      </c>
    </row>
    <row r="143" spans="2:6" ht="30.75" customHeight="1" thickBot="1">
      <c r="B143" s="46" t="s">
        <v>126</v>
      </c>
      <c r="C143" s="2" t="s">
        <v>157</v>
      </c>
      <c r="D143" s="2">
        <f>D144</f>
        <v>1407.4</v>
      </c>
      <c r="E143" s="2">
        <f>E144</f>
        <v>166.6</v>
      </c>
      <c r="F143" s="13">
        <f t="shared" si="2"/>
        <v>11.837430723319594</v>
      </c>
    </row>
    <row r="144" spans="2:6" ht="17.25" customHeight="1" thickBot="1">
      <c r="B144" s="64" t="s">
        <v>209</v>
      </c>
      <c r="C144" s="44" t="s">
        <v>159</v>
      </c>
      <c r="D144" s="44">
        <v>1407.4</v>
      </c>
      <c r="E144" s="44">
        <v>166.6</v>
      </c>
      <c r="F144" s="79">
        <f t="shared" si="2"/>
        <v>11.837430723319594</v>
      </c>
    </row>
    <row r="145" spans="1:7" ht="15" thickBot="1">
      <c r="B145" s="46" t="s">
        <v>127</v>
      </c>
      <c r="C145" s="2" t="s">
        <v>54</v>
      </c>
      <c r="D145" s="2">
        <f>SUM(D146)</f>
        <v>33227.4</v>
      </c>
      <c r="E145" s="2">
        <f>SUM(E146)</f>
        <v>2768.8</v>
      </c>
      <c r="F145" s="13">
        <f t="shared" si="2"/>
        <v>8.3328818986739854</v>
      </c>
    </row>
    <row r="146" spans="1:7" ht="30.75" thickBot="1">
      <c r="B146" s="65" t="s">
        <v>208</v>
      </c>
      <c r="C146" s="66" t="s">
        <v>158</v>
      </c>
      <c r="D146" s="44">
        <v>33227.4</v>
      </c>
      <c r="E146" s="44">
        <v>2768.8</v>
      </c>
      <c r="F146" s="79">
        <f t="shared" si="2"/>
        <v>8.3328818986739854</v>
      </c>
    </row>
    <row r="147" spans="1:7" ht="15" customHeight="1" thickBot="1">
      <c r="B147" s="46" t="s">
        <v>30</v>
      </c>
      <c r="C147" s="2" t="s">
        <v>31</v>
      </c>
      <c r="D147" s="2">
        <f>SUM(D69+D80+D82+D91+D97+D107+D122+D136+D138+D143+D145+D102)</f>
        <v>1598442.3999999997</v>
      </c>
      <c r="E147" s="21">
        <f>SUM(E69+E80+E82+E91+E97+E107+E122+E136+E138+E143+E145+E102)</f>
        <v>36986.200000000004</v>
      </c>
      <c r="F147" s="13">
        <f t="shared" si="2"/>
        <v>2.3138900719850786</v>
      </c>
    </row>
    <row r="148" spans="1:7" ht="14.25" customHeight="1" thickBot="1">
      <c r="B148" s="46"/>
      <c r="C148" s="2" t="s">
        <v>32</v>
      </c>
      <c r="D148" s="2">
        <f>SUM(D67-D147)</f>
        <v>-20908.599999999627</v>
      </c>
      <c r="E148" s="21">
        <f>SUM(E67-E147)</f>
        <v>-868937.1</v>
      </c>
      <c r="F148" s="67"/>
    </row>
    <row r="149" spans="1:7" hidden="1"/>
    <row r="150" spans="1:7" hidden="1"/>
    <row r="151" spans="1:7" ht="15.75">
      <c r="A151" s="183" t="s">
        <v>254</v>
      </c>
      <c r="B151" s="183"/>
      <c r="C151" s="183"/>
      <c r="D151" s="68"/>
      <c r="E151" s="69"/>
      <c r="F151" s="69"/>
      <c r="G151" s="70"/>
    </row>
    <row r="152" spans="1:7" ht="15.75">
      <c r="A152" s="183"/>
      <c r="B152" s="183"/>
      <c r="C152" s="183"/>
      <c r="D152" s="68"/>
      <c r="E152" s="71"/>
      <c r="F152" s="71"/>
      <c r="G152" s="70"/>
    </row>
    <row r="153" spans="1:7" ht="15.75">
      <c r="A153" s="183"/>
      <c r="B153" s="183"/>
      <c r="C153" s="183"/>
      <c r="D153" s="68"/>
      <c r="E153" s="108" t="s">
        <v>311</v>
      </c>
      <c r="F153" s="108"/>
      <c r="G153" s="108"/>
    </row>
    <row r="154" spans="1:7" ht="4.5" customHeight="1"/>
    <row r="155" spans="1:7" hidden="1"/>
    <row r="156" spans="1:7" hidden="1"/>
    <row r="157" spans="1:7" hidden="1"/>
    <row r="158" spans="1:7" hidden="1"/>
    <row r="159" spans="1:7" hidden="1"/>
    <row r="160" spans="1:7" hidden="1"/>
    <row r="161" spans="2:3" hidden="1"/>
    <row r="162" spans="2:3" hidden="1"/>
    <row r="163" spans="2:3" hidden="1"/>
    <row r="164" spans="2:3" hidden="1"/>
    <row r="165" spans="2:3" hidden="1"/>
    <row r="166" spans="2:3" hidden="1"/>
    <row r="167" spans="2:3" hidden="1"/>
    <row r="168" spans="2:3" hidden="1"/>
    <row r="169" spans="2:3">
      <c r="B169" s="109" t="s">
        <v>214</v>
      </c>
      <c r="C169" s="110"/>
    </row>
    <row r="170" spans="2:3">
      <c r="B170" s="109" t="s">
        <v>217</v>
      </c>
      <c r="C170" s="110"/>
    </row>
    <row r="171" spans="2:3">
      <c r="B171" s="109" t="s">
        <v>218</v>
      </c>
      <c r="C171" s="110"/>
    </row>
  </sheetData>
  <mergeCells count="5">
    <mergeCell ref="D1:F2"/>
    <mergeCell ref="D4:F4"/>
    <mergeCell ref="B5:F5"/>
    <mergeCell ref="B6:F6"/>
    <mergeCell ref="A151:C153"/>
  </mergeCells>
  <pageMargins left="0.59055118110236227" right="0" top="0" bottom="0" header="0" footer="0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H173"/>
  <sheetViews>
    <sheetView topLeftCell="A126" workbookViewId="0">
      <selection activeCell="E155" sqref="E155"/>
    </sheetView>
  </sheetViews>
  <sheetFormatPr defaultRowHeight="12.75"/>
  <cols>
    <col min="1" max="1" width="3.42578125" customWidth="1"/>
    <col min="2" max="2" width="21.7109375" customWidth="1"/>
    <col min="3" max="3" width="32.28515625" customWidth="1"/>
    <col min="4" max="4" width="12.28515625" customWidth="1"/>
    <col min="5" max="5" width="12" customWidth="1"/>
    <col min="6" max="6" width="6.85546875" customWidth="1"/>
  </cols>
  <sheetData>
    <row r="1" spans="2:7" ht="15" hidden="1" customHeight="1">
      <c r="D1" s="180"/>
      <c r="E1" s="180"/>
      <c r="F1" s="180"/>
      <c r="G1" s="83"/>
    </row>
    <row r="2" spans="2:7" ht="28.5" customHeight="1">
      <c r="B2" s="72"/>
      <c r="C2" s="1" t="s">
        <v>212</v>
      </c>
      <c r="D2" s="180"/>
      <c r="E2" s="180"/>
      <c r="F2" s="180"/>
      <c r="G2" s="83"/>
    </row>
    <row r="3" spans="2:7" ht="11.25" hidden="1" customHeight="1">
      <c r="B3" s="72"/>
      <c r="C3" s="72"/>
      <c r="D3" s="72"/>
      <c r="E3" s="72"/>
      <c r="F3" s="72"/>
    </row>
    <row r="4" spans="2:7" ht="6" hidden="1" customHeight="1">
      <c r="B4" s="72" t="s">
        <v>130</v>
      </c>
      <c r="C4" s="73"/>
      <c r="D4" s="181"/>
      <c r="E4" s="181"/>
      <c r="F4" s="181"/>
    </row>
    <row r="5" spans="2:7" ht="18.75">
      <c r="B5" s="182" t="s">
        <v>213</v>
      </c>
      <c r="C5" s="182"/>
      <c r="D5" s="182"/>
      <c r="E5" s="182"/>
      <c r="F5" s="182"/>
    </row>
    <row r="6" spans="2:7" ht="18.75">
      <c r="B6" s="182" t="s">
        <v>291</v>
      </c>
      <c r="C6" s="182"/>
      <c r="D6" s="182"/>
      <c r="E6" s="182"/>
      <c r="F6" s="182"/>
    </row>
    <row r="7" spans="2:7" ht="13.5" customHeight="1" thickBot="1">
      <c r="B7" s="8"/>
      <c r="C7" s="8"/>
      <c r="D7" s="8"/>
      <c r="E7" s="8" t="s">
        <v>68</v>
      </c>
      <c r="F7" s="8"/>
    </row>
    <row r="8" spans="2:7" ht="45.75" thickBot="1">
      <c r="B8" s="9" t="s">
        <v>0</v>
      </c>
      <c r="C8" s="10" t="s">
        <v>1</v>
      </c>
      <c r="D8" s="10" t="s">
        <v>290</v>
      </c>
      <c r="E8" s="10" t="s">
        <v>268</v>
      </c>
      <c r="F8" s="11" t="s">
        <v>2</v>
      </c>
    </row>
    <row r="9" spans="2:7" ht="18.75" customHeight="1" thickBot="1">
      <c r="B9" s="12" t="s">
        <v>69</v>
      </c>
      <c r="C9" s="94" t="s">
        <v>3</v>
      </c>
      <c r="D9" s="2">
        <f>SUM(D10+D11+D12+D13+D14)</f>
        <v>91421.6</v>
      </c>
      <c r="E9" s="2">
        <f>SUM(E10+E11+E12+E13+E14)</f>
        <v>12620.800000000001</v>
      </c>
      <c r="F9" s="13">
        <f t="shared" ref="F9:F74" si="0">IF(ISNUMBER(D9),IF(D9=0,0,E9/D9*100)," ")</f>
        <v>13.80505263526344</v>
      </c>
    </row>
    <row r="10" spans="2:7" ht="30">
      <c r="B10" s="74" t="s">
        <v>85</v>
      </c>
      <c r="C10" s="92" t="s">
        <v>148</v>
      </c>
      <c r="D10" s="14">
        <v>83648.600000000006</v>
      </c>
      <c r="E10" s="14">
        <v>11414.7</v>
      </c>
      <c r="F10" s="15">
        <f t="shared" si="0"/>
        <v>13.646014398328244</v>
      </c>
    </row>
    <row r="11" spans="2:7" ht="30">
      <c r="B11" s="7" t="s">
        <v>87</v>
      </c>
      <c r="C11" s="93" t="s">
        <v>108</v>
      </c>
      <c r="D11" s="86">
        <v>200</v>
      </c>
      <c r="E11" s="86">
        <v>22.8</v>
      </c>
      <c r="F11" s="17">
        <f t="shared" si="0"/>
        <v>11.4</v>
      </c>
    </row>
    <row r="12" spans="2:7" ht="60">
      <c r="B12" s="7" t="s">
        <v>88</v>
      </c>
      <c r="C12" s="93" t="s">
        <v>139</v>
      </c>
      <c r="D12" s="24">
        <v>1218.8</v>
      </c>
      <c r="E12" s="24">
        <v>84.7</v>
      </c>
      <c r="F12" s="18">
        <f t="shared" si="0"/>
        <v>6.9494584837545128</v>
      </c>
    </row>
    <row r="13" spans="2:7" ht="30">
      <c r="B13" s="6" t="s">
        <v>89</v>
      </c>
      <c r="C13" s="95" t="s">
        <v>86</v>
      </c>
      <c r="D13" s="88">
        <v>6354.2</v>
      </c>
      <c r="E13" s="88">
        <v>1098.5999999999999</v>
      </c>
      <c r="F13" s="17">
        <f t="shared" si="0"/>
        <v>17.289351924711212</v>
      </c>
    </row>
    <row r="14" spans="2:7" ht="60.75" thickBot="1">
      <c r="B14" s="6" t="s">
        <v>118</v>
      </c>
      <c r="C14" s="95" t="s">
        <v>119</v>
      </c>
      <c r="D14" s="20"/>
      <c r="E14" s="20"/>
      <c r="F14" s="82" t="str">
        <f t="shared" si="0"/>
        <v xml:space="preserve"> </v>
      </c>
    </row>
    <row r="15" spans="2:7" ht="43.5" thickBot="1">
      <c r="B15" s="3" t="s">
        <v>219</v>
      </c>
      <c r="C15" s="94" t="s">
        <v>220</v>
      </c>
      <c r="D15" s="21">
        <f>D16</f>
        <v>57815</v>
      </c>
      <c r="E15" s="21">
        <f>E16</f>
        <v>5342.7</v>
      </c>
      <c r="F15" s="13">
        <f t="shared" si="0"/>
        <v>9.2410274150307021</v>
      </c>
    </row>
    <row r="16" spans="2:7" ht="18" customHeight="1">
      <c r="B16" s="5" t="s">
        <v>221</v>
      </c>
      <c r="C16" s="96" t="s">
        <v>222</v>
      </c>
      <c r="D16" s="89">
        <v>57815</v>
      </c>
      <c r="E16" s="89">
        <v>5342.7</v>
      </c>
      <c r="F16" s="90">
        <f t="shared" si="0"/>
        <v>9.2410274150307021</v>
      </c>
    </row>
    <row r="17" spans="2:6" ht="44.25" customHeight="1">
      <c r="B17" s="7" t="s">
        <v>223</v>
      </c>
      <c r="C17" s="93" t="s">
        <v>227</v>
      </c>
      <c r="D17" s="24">
        <v>19743.3</v>
      </c>
      <c r="E17" s="24">
        <v>1895.7</v>
      </c>
      <c r="F17" s="17">
        <f t="shared" si="0"/>
        <v>9.6017383112245689</v>
      </c>
    </row>
    <row r="18" spans="2:6" ht="75">
      <c r="B18" s="7" t="s">
        <v>224</v>
      </c>
      <c r="C18" s="93" t="s">
        <v>229</v>
      </c>
      <c r="D18" s="24">
        <v>196.7</v>
      </c>
      <c r="E18" s="24">
        <v>19.899999999999999</v>
      </c>
      <c r="F18" s="17">
        <f t="shared" si="0"/>
        <v>10.116929334011186</v>
      </c>
    </row>
    <row r="19" spans="2:6" ht="60">
      <c r="B19" s="7" t="s">
        <v>225</v>
      </c>
      <c r="C19" s="93" t="s">
        <v>228</v>
      </c>
      <c r="D19" s="24">
        <v>41823.9</v>
      </c>
      <c r="E19" s="24">
        <v>3722.4</v>
      </c>
      <c r="F19" s="17">
        <f t="shared" si="0"/>
        <v>8.9001743022530189</v>
      </c>
    </row>
    <row r="20" spans="2:6" ht="43.5" customHeight="1" thickBot="1">
      <c r="B20" s="4" t="s">
        <v>226</v>
      </c>
      <c r="C20" s="97" t="s">
        <v>230</v>
      </c>
      <c r="D20" s="27">
        <v>-3948.9</v>
      </c>
      <c r="E20" s="27">
        <v>-295.3</v>
      </c>
      <c r="F20" s="17">
        <f t="shared" si="0"/>
        <v>7.4780318569728275</v>
      </c>
    </row>
    <row r="21" spans="2:6" ht="16.5" customHeight="1" thickBot="1">
      <c r="B21" s="3" t="s">
        <v>70</v>
      </c>
      <c r="C21" s="94" t="s">
        <v>53</v>
      </c>
      <c r="D21" s="2">
        <f>SUM(D22+D23+D24+D25)</f>
        <v>41021.699999999997</v>
      </c>
      <c r="E21" s="2">
        <f>SUM(E22+E23+E24+E25)</f>
        <v>6290.3000000000011</v>
      </c>
      <c r="F21" s="13">
        <f t="shared" si="0"/>
        <v>15.334079279990837</v>
      </c>
    </row>
    <row r="22" spans="2:6" ht="30">
      <c r="B22" s="75" t="s">
        <v>92</v>
      </c>
      <c r="C22" s="98" t="s">
        <v>48</v>
      </c>
      <c r="D22" s="23">
        <v>12413.5</v>
      </c>
      <c r="E22" s="23">
        <v>1362.4</v>
      </c>
      <c r="F22" s="15">
        <f t="shared" si="0"/>
        <v>10.975148024328353</v>
      </c>
    </row>
    <row r="23" spans="2:6" ht="15">
      <c r="B23" s="7" t="s">
        <v>120</v>
      </c>
      <c r="C23" s="93" t="s">
        <v>4</v>
      </c>
      <c r="D23" s="24">
        <v>25000</v>
      </c>
      <c r="E23" s="24">
        <v>4882.7</v>
      </c>
      <c r="F23" s="17">
        <f t="shared" si="0"/>
        <v>19.530799999999999</v>
      </c>
    </row>
    <row r="24" spans="2:6" ht="15">
      <c r="B24" s="7" t="s">
        <v>93</v>
      </c>
      <c r="C24" s="93" t="s">
        <v>5</v>
      </c>
      <c r="D24" s="24">
        <v>3528.2</v>
      </c>
      <c r="E24" s="24">
        <v>10.6</v>
      </c>
      <c r="F24" s="17">
        <f t="shared" si="0"/>
        <v>0.30043648319256278</v>
      </c>
    </row>
    <row r="25" spans="2:6" ht="45.75" thickBot="1">
      <c r="B25" s="80" t="s">
        <v>196</v>
      </c>
      <c r="C25" s="99" t="s">
        <v>195</v>
      </c>
      <c r="D25" s="87">
        <v>80</v>
      </c>
      <c r="E25" s="87">
        <v>34.6</v>
      </c>
      <c r="F25" s="81">
        <f t="shared" si="0"/>
        <v>43.25</v>
      </c>
    </row>
    <row r="26" spans="2:6" ht="15" thickBot="1">
      <c r="B26" s="3" t="s">
        <v>71</v>
      </c>
      <c r="C26" s="94" t="s">
        <v>6</v>
      </c>
      <c r="D26" s="2">
        <f>SUM(D27+D28+D29)</f>
        <v>14992.3</v>
      </c>
      <c r="E26" s="21">
        <f>SUM(E27+E28+E29)</f>
        <v>1807.9</v>
      </c>
      <c r="F26" s="13">
        <f t="shared" si="0"/>
        <v>12.058856879864999</v>
      </c>
    </row>
    <row r="27" spans="2:6" ht="15">
      <c r="B27" s="74" t="s">
        <v>94</v>
      </c>
      <c r="C27" s="92" t="s">
        <v>7</v>
      </c>
      <c r="D27" s="14"/>
      <c r="E27" s="86"/>
      <c r="F27" s="31" t="str">
        <f t="shared" si="0"/>
        <v xml:space="preserve"> </v>
      </c>
    </row>
    <row r="28" spans="2:6" ht="15">
      <c r="B28" s="7" t="s">
        <v>95</v>
      </c>
      <c r="C28" s="93" t="s">
        <v>37</v>
      </c>
      <c r="D28" s="16">
        <v>14992.3</v>
      </c>
      <c r="E28" s="24">
        <v>1807.9</v>
      </c>
      <c r="F28" s="17">
        <f t="shared" si="0"/>
        <v>12.058856879864999</v>
      </c>
    </row>
    <row r="29" spans="2:6" ht="15.75" thickBot="1">
      <c r="B29" s="6" t="s">
        <v>96</v>
      </c>
      <c r="C29" s="95" t="s">
        <v>8</v>
      </c>
      <c r="D29" s="20"/>
      <c r="E29" s="20"/>
      <c r="F29" s="30" t="str">
        <f t="shared" si="0"/>
        <v xml:space="preserve"> </v>
      </c>
    </row>
    <row r="30" spans="2:6" ht="15" thickBot="1">
      <c r="B30" s="3" t="s">
        <v>72</v>
      </c>
      <c r="C30" s="94" t="s">
        <v>45</v>
      </c>
      <c r="D30" s="2">
        <v>6283.5</v>
      </c>
      <c r="E30" s="2">
        <v>978.9</v>
      </c>
      <c r="F30" s="13">
        <f t="shared" si="0"/>
        <v>15.578897111482453</v>
      </c>
    </row>
    <row r="31" spans="2:6" ht="29.25" thickBot="1">
      <c r="B31" s="3" t="s">
        <v>73</v>
      </c>
      <c r="C31" s="94" t="s">
        <v>46</v>
      </c>
      <c r="D31" s="2"/>
      <c r="E31" s="2"/>
      <c r="F31" s="13" t="str">
        <f t="shared" si="0"/>
        <v xml:space="preserve"> </v>
      </c>
    </row>
    <row r="32" spans="2:6" ht="29.25" thickBot="1">
      <c r="B32" s="5" t="s">
        <v>74</v>
      </c>
      <c r="C32" s="100" t="s">
        <v>39</v>
      </c>
      <c r="D32" s="32">
        <v>12161.5</v>
      </c>
      <c r="E32" s="32">
        <v>2438.4</v>
      </c>
      <c r="F32" s="13">
        <f t="shared" si="0"/>
        <v>20.050158286395593</v>
      </c>
    </row>
    <row r="33" spans="2:6" ht="29.25" thickBot="1">
      <c r="B33" s="3" t="s">
        <v>75</v>
      </c>
      <c r="C33" s="94" t="s">
        <v>40</v>
      </c>
      <c r="D33" s="2">
        <v>1900</v>
      </c>
      <c r="E33" s="2">
        <v>148.1</v>
      </c>
      <c r="F33" s="13">
        <f t="shared" si="0"/>
        <v>7.7947368421052623</v>
      </c>
    </row>
    <row r="34" spans="2:6" ht="29.25" thickBot="1">
      <c r="B34" s="3" t="s">
        <v>161</v>
      </c>
      <c r="C34" s="94" t="s">
        <v>149</v>
      </c>
      <c r="D34" s="21">
        <v>47399.1</v>
      </c>
      <c r="E34" s="2">
        <v>5096</v>
      </c>
      <c r="F34" s="13">
        <f t="shared" si="0"/>
        <v>10.751258990149601</v>
      </c>
    </row>
    <row r="35" spans="2:6" ht="29.25" thickBot="1">
      <c r="B35" s="3" t="s">
        <v>76</v>
      </c>
      <c r="C35" s="94" t="s">
        <v>41</v>
      </c>
      <c r="D35" s="21">
        <v>23250</v>
      </c>
      <c r="E35" s="21">
        <v>7361.8</v>
      </c>
      <c r="F35" s="13">
        <f t="shared" si="0"/>
        <v>31.663655913978495</v>
      </c>
    </row>
    <row r="36" spans="2:6" ht="29.25" thickBot="1">
      <c r="B36" s="3" t="s">
        <v>77</v>
      </c>
      <c r="C36" s="94" t="s">
        <v>42</v>
      </c>
      <c r="D36" s="21">
        <v>3310.8</v>
      </c>
      <c r="E36" s="21">
        <v>690.9</v>
      </c>
      <c r="F36" s="13">
        <f t="shared" si="0"/>
        <v>20.868068140630662</v>
      </c>
    </row>
    <row r="37" spans="2:6" ht="15" thickBot="1">
      <c r="B37" s="3" t="s">
        <v>78</v>
      </c>
      <c r="C37" s="94" t="s">
        <v>43</v>
      </c>
      <c r="D37" s="2">
        <f>SUM(D38+D39+D40)</f>
        <v>0</v>
      </c>
      <c r="E37" s="2">
        <f>SUM(E38+E39+E40)</f>
        <v>46</v>
      </c>
      <c r="F37" s="13">
        <f t="shared" si="0"/>
        <v>0</v>
      </c>
    </row>
    <row r="38" spans="2:6" ht="30">
      <c r="B38" s="76" t="s">
        <v>97</v>
      </c>
      <c r="C38" s="101" t="s">
        <v>50</v>
      </c>
      <c r="D38" s="33"/>
      <c r="E38" s="33">
        <v>46</v>
      </c>
      <c r="F38" s="31" t="str">
        <f t="shared" si="0"/>
        <v xml:space="preserve"> </v>
      </c>
    </row>
    <row r="39" spans="2:6" ht="30">
      <c r="B39" s="7" t="s">
        <v>98</v>
      </c>
      <c r="C39" s="93" t="s">
        <v>49</v>
      </c>
      <c r="D39" s="16"/>
      <c r="E39" s="16"/>
      <c r="F39" s="22" t="str">
        <f t="shared" si="0"/>
        <v xml:space="preserve"> </v>
      </c>
    </row>
    <row r="40" spans="2:6" ht="15.75" thickBot="1">
      <c r="B40" s="4" t="s">
        <v>99</v>
      </c>
      <c r="C40" s="97" t="s">
        <v>52</v>
      </c>
      <c r="D40" s="26"/>
      <c r="E40" s="34"/>
      <c r="F40" s="30" t="str">
        <f t="shared" si="0"/>
        <v xml:space="preserve"> </v>
      </c>
    </row>
    <row r="41" spans="2:6" ht="29.25" customHeight="1" thickBot="1">
      <c r="B41" s="3"/>
      <c r="C41" s="94" t="s">
        <v>106</v>
      </c>
      <c r="D41" s="21">
        <f>SUM(D9+D21+D26+D30+D31+D32+D33+D34+D35+D36+D37+D15)</f>
        <v>299555.5</v>
      </c>
      <c r="E41" s="21">
        <f>SUM(E9+E21+E26+E30+E31+E32+E33+E34+E35+E36+E37+E15)</f>
        <v>42821.8</v>
      </c>
      <c r="F41" s="13">
        <f t="shared" si="0"/>
        <v>14.295113927135372</v>
      </c>
    </row>
    <row r="42" spans="2:6" ht="43.5" thickBot="1">
      <c r="B42" s="3" t="s">
        <v>65</v>
      </c>
      <c r="C42" s="94" t="s">
        <v>63</v>
      </c>
      <c r="D42" s="2"/>
      <c r="E42" s="35"/>
      <c r="F42" s="13" t="str">
        <f t="shared" si="0"/>
        <v xml:space="preserve"> </v>
      </c>
    </row>
    <row r="43" spans="2:6" ht="29.25" thickBot="1">
      <c r="B43" s="4" t="s">
        <v>64</v>
      </c>
      <c r="C43" s="102" t="s">
        <v>51</v>
      </c>
      <c r="D43" s="36"/>
      <c r="E43" s="37"/>
      <c r="F43" s="13" t="str">
        <f t="shared" si="0"/>
        <v xml:space="preserve"> </v>
      </c>
    </row>
    <row r="44" spans="2:6" ht="17.25" customHeight="1" thickBot="1">
      <c r="B44" s="4"/>
      <c r="C44" s="102" t="s">
        <v>107</v>
      </c>
      <c r="D44" s="36">
        <f>SUM(D41+D42+D43)</f>
        <v>299555.5</v>
      </c>
      <c r="E44" s="84">
        <f>SUM(E41+E42+E43)</f>
        <v>42821.8</v>
      </c>
      <c r="F44" s="13">
        <f t="shared" si="0"/>
        <v>14.295113927135372</v>
      </c>
    </row>
    <row r="45" spans="2:6" ht="29.25" thickBot="1">
      <c r="B45" s="3" t="s">
        <v>79</v>
      </c>
      <c r="C45" s="94" t="s">
        <v>131</v>
      </c>
      <c r="D45" s="21">
        <f>SUM(D46+D65+D66+D67+D68)</f>
        <v>1319388.5</v>
      </c>
      <c r="E45" s="21">
        <f>SUM(E46+E65+E66+E67+E68)</f>
        <v>-590977.30000000005</v>
      </c>
      <c r="F45" s="13">
        <f t="shared" si="0"/>
        <v>-44.79175769684214</v>
      </c>
    </row>
    <row r="46" spans="2:6" ht="57.75" thickBot="1">
      <c r="B46" s="3" t="s">
        <v>181</v>
      </c>
      <c r="C46" s="94" t="s">
        <v>182</v>
      </c>
      <c r="D46" s="2">
        <f>SUM(D47+D49+D57+D62)</f>
        <v>1319383.5</v>
      </c>
      <c r="E46" s="21">
        <f>SUM(E47+E49+E57+E62)</f>
        <v>83750.599999999991</v>
      </c>
      <c r="F46" s="13">
        <f t="shared" si="0"/>
        <v>6.3477070919865222</v>
      </c>
    </row>
    <row r="47" spans="2:6" ht="29.25" thickBot="1">
      <c r="B47" s="3" t="s">
        <v>285</v>
      </c>
      <c r="C47" s="94" t="s">
        <v>142</v>
      </c>
      <c r="D47" s="2">
        <f>SUM(D48)</f>
        <v>178880</v>
      </c>
      <c r="E47" s="2">
        <f>SUM(E48)</f>
        <v>29813.4</v>
      </c>
      <c r="F47" s="13">
        <f t="shared" si="0"/>
        <v>16.666703935599287</v>
      </c>
    </row>
    <row r="48" spans="2:6" ht="30.75" thickBot="1">
      <c r="B48" s="74" t="s">
        <v>271</v>
      </c>
      <c r="C48" s="92" t="s">
        <v>150</v>
      </c>
      <c r="D48" s="14">
        <v>178880</v>
      </c>
      <c r="E48" s="14">
        <v>29813.4</v>
      </c>
      <c r="F48" s="15">
        <f t="shared" si="0"/>
        <v>16.666703935599287</v>
      </c>
    </row>
    <row r="49" spans="2:6" ht="15" thickBot="1">
      <c r="B49" s="77" t="s">
        <v>284</v>
      </c>
      <c r="C49" s="103" t="s">
        <v>9</v>
      </c>
      <c r="D49" s="2">
        <f>SUM(D50:D56)</f>
        <v>601692.9</v>
      </c>
      <c r="E49" s="2">
        <f>SUM(E50:E56)</f>
        <v>52767</v>
      </c>
      <c r="F49" s="13">
        <f t="shared" si="0"/>
        <v>8.7697561330705422</v>
      </c>
    </row>
    <row r="50" spans="2:6" ht="60">
      <c r="B50" s="74" t="s">
        <v>279</v>
      </c>
      <c r="C50" s="92" t="s">
        <v>164</v>
      </c>
      <c r="D50" s="14">
        <v>1810.2</v>
      </c>
      <c r="E50" s="14">
        <v>452.5</v>
      </c>
      <c r="F50" s="17">
        <f t="shared" si="0"/>
        <v>24.997237874268034</v>
      </c>
    </row>
    <row r="51" spans="2:6" ht="45">
      <c r="B51" s="7" t="s">
        <v>283</v>
      </c>
      <c r="C51" s="93" t="s">
        <v>165</v>
      </c>
      <c r="D51" s="16">
        <v>2774.6</v>
      </c>
      <c r="E51" s="16">
        <v>473.1</v>
      </c>
      <c r="F51" s="18">
        <f t="shared" si="0"/>
        <v>17.051106465796874</v>
      </c>
    </row>
    <row r="52" spans="2:6" ht="45">
      <c r="B52" s="7" t="s">
        <v>277</v>
      </c>
      <c r="C52" s="93" t="s">
        <v>166</v>
      </c>
      <c r="D52" s="16">
        <v>58694.3</v>
      </c>
      <c r="E52" s="16">
        <v>5157.3999999999996</v>
      </c>
      <c r="F52" s="17">
        <f t="shared" si="0"/>
        <v>8.7868839052514449</v>
      </c>
    </row>
    <row r="53" spans="2:6" ht="69.75" customHeight="1">
      <c r="B53" s="74" t="s">
        <v>278</v>
      </c>
      <c r="C53" s="92" t="s">
        <v>167</v>
      </c>
      <c r="D53" s="14">
        <v>12113.4</v>
      </c>
      <c r="E53" s="14">
        <v>1922.5</v>
      </c>
      <c r="F53" s="18">
        <f t="shared" si="0"/>
        <v>15.870853765251706</v>
      </c>
    </row>
    <row r="54" spans="2:6" ht="103.5" customHeight="1">
      <c r="B54" s="7" t="s">
        <v>281</v>
      </c>
      <c r="C54" s="93" t="s">
        <v>170</v>
      </c>
      <c r="D54" s="16">
        <v>604.20000000000005</v>
      </c>
      <c r="E54" s="16"/>
      <c r="F54" s="17">
        <f t="shared" si="0"/>
        <v>0</v>
      </c>
    </row>
    <row r="55" spans="2:6" ht="105">
      <c r="B55" s="7" t="s">
        <v>280</v>
      </c>
      <c r="C55" s="93" t="s">
        <v>169</v>
      </c>
      <c r="D55" s="16">
        <v>1208.4000000000001</v>
      </c>
      <c r="E55" s="16"/>
      <c r="F55" s="17">
        <f t="shared" si="0"/>
        <v>0</v>
      </c>
    </row>
    <row r="56" spans="2:6" ht="19.5" customHeight="1" thickBot="1">
      <c r="B56" s="4" t="s">
        <v>282</v>
      </c>
      <c r="C56" s="97" t="s">
        <v>10</v>
      </c>
      <c r="D56" s="26">
        <v>524487.80000000005</v>
      </c>
      <c r="E56" s="26">
        <v>44761.5</v>
      </c>
      <c r="F56" s="40">
        <f t="shared" si="0"/>
        <v>8.534326251249313</v>
      </c>
    </row>
    <row r="57" spans="2:6" ht="22.5" customHeight="1" thickBot="1">
      <c r="B57" s="3" t="s">
        <v>286</v>
      </c>
      <c r="C57" s="94" t="s">
        <v>11</v>
      </c>
      <c r="D57" s="21">
        <f>SUM(D58+D60+D61+D59)</f>
        <v>531785.79999999993</v>
      </c>
      <c r="E57" s="21">
        <f>SUM(E58+E60+E61+E59)</f>
        <v>467.8</v>
      </c>
      <c r="F57" s="13">
        <f t="shared" si="0"/>
        <v>8.7967749420913469E-2</v>
      </c>
    </row>
    <row r="58" spans="2:6" ht="75">
      <c r="B58" s="7" t="s">
        <v>272</v>
      </c>
      <c r="C58" s="93" t="s">
        <v>180</v>
      </c>
      <c r="D58" s="16">
        <v>66951.399999999994</v>
      </c>
      <c r="E58" s="16"/>
      <c r="F58" s="17">
        <f t="shared" si="0"/>
        <v>0</v>
      </c>
    </row>
    <row r="59" spans="2:6" ht="120.75" customHeight="1">
      <c r="B59" s="7" t="s">
        <v>273</v>
      </c>
      <c r="C59" s="93" t="s">
        <v>174</v>
      </c>
      <c r="D59" s="16">
        <v>111350.7</v>
      </c>
      <c r="E59" s="16"/>
      <c r="F59" s="18">
        <f t="shared" si="0"/>
        <v>0</v>
      </c>
    </row>
    <row r="60" spans="2:6" ht="59.25" customHeight="1">
      <c r="B60" s="7" t="s">
        <v>276</v>
      </c>
      <c r="C60" s="93" t="s">
        <v>275</v>
      </c>
      <c r="D60" s="16">
        <v>325528.7</v>
      </c>
      <c r="E60" s="16"/>
      <c r="F60" s="17">
        <f t="shared" si="0"/>
        <v>0</v>
      </c>
    </row>
    <row r="61" spans="2:6" ht="30.75" thickBot="1">
      <c r="B61" s="4" t="s">
        <v>274</v>
      </c>
      <c r="C61" s="97" t="s">
        <v>152</v>
      </c>
      <c r="D61" s="26">
        <v>27955</v>
      </c>
      <c r="E61" s="26">
        <v>467.8</v>
      </c>
      <c r="F61" s="40">
        <f t="shared" si="0"/>
        <v>1.673403684492935</v>
      </c>
    </row>
    <row r="62" spans="2:6" ht="29.25" thickBot="1">
      <c r="B62" s="3" t="s">
        <v>287</v>
      </c>
      <c r="C62" s="94" t="s">
        <v>55</v>
      </c>
      <c r="D62" s="21">
        <f>SUM(D63+D64)</f>
        <v>7024.8</v>
      </c>
      <c r="E62" s="21">
        <f>SUM(E63+E64)</f>
        <v>702.4</v>
      </c>
      <c r="F62" s="13">
        <f t="shared" si="0"/>
        <v>9.9988611775424197</v>
      </c>
    </row>
    <row r="63" spans="2:6" ht="115.5" customHeight="1">
      <c r="B63" s="7" t="s">
        <v>288</v>
      </c>
      <c r="C63" s="105" t="s">
        <v>247</v>
      </c>
      <c r="D63" s="16">
        <v>6297.1</v>
      </c>
      <c r="E63" s="16">
        <v>702.4</v>
      </c>
      <c r="F63" s="18">
        <f t="shared" si="0"/>
        <v>11.154340887075003</v>
      </c>
    </row>
    <row r="64" spans="2:6" ht="60">
      <c r="B64" s="7" t="s">
        <v>289</v>
      </c>
      <c r="C64" s="105" t="s">
        <v>178</v>
      </c>
      <c r="D64" s="16">
        <v>727.7</v>
      </c>
      <c r="E64" s="16"/>
      <c r="F64" s="17">
        <f t="shared" si="0"/>
        <v>0</v>
      </c>
    </row>
    <row r="65" spans="2:8" ht="39.75" customHeight="1">
      <c r="B65" s="5" t="s">
        <v>293</v>
      </c>
      <c r="C65" s="116" t="s">
        <v>295</v>
      </c>
      <c r="D65" s="29"/>
      <c r="E65" s="112">
        <v>86.6</v>
      </c>
      <c r="F65" s="18"/>
    </row>
    <row r="66" spans="2:8" ht="45">
      <c r="B66" s="7" t="s">
        <v>67</v>
      </c>
      <c r="C66" s="105" t="s">
        <v>183</v>
      </c>
      <c r="D66" s="16">
        <v>5</v>
      </c>
      <c r="E66" s="42">
        <v>85</v>
      </c>
      <c r="F66" s="17">
        <f t="shared" si="0"/>
        <v>1700</v>
      </c>
      <c r="H66" s="85"/>
    </row>
    <row r="67" spans="2:8" ht="101.25">
      <c r="B67" s="5" t="s">
        <v>292</v>
      </c>
      <c r="C67" s="115" t="s">
        <v>294</v>
      </c>
      <c r="D67" s="29"/>
      <c r="E67" s="112">
        <v>6</v>
      </c>
      <c r="F67" s="18"/>
      <c r="H67" s="85"/>
    </row>
    <row r="68" spans="2:8" ht="29.25" thickBot="1">
      <c r="B68" s="6" t="s">
        <v>121</v>
      </c>
      <c r="C68" s="107" t="s">
        <v>51</v>
      </c>
      <c r="D68" s="39"/>
      <c r="E68" s="43">
        <v>-674905.5</v>
      </c>
      <c r="F68" s="91" t="str">
        <f t="shared" si="0"/>
        <v xml:space="preserve"> </v>
      </c>
    </row>
    <row r="69" spans="2:8" ht="19.5" customHeight="1" thickBot="1">
      <c r="B69" s="3" t="s">
        <v>84</v>
      </c>
      <c r="C69" s="2" t="s">
        <v>12</v>
      </c>
      <c r="D69" s="21">
        <f>SUM(D44+D45)</f>
        <v>1618944</v>
      </c>
      <c r="E69" s="21">
        <f>SUM(E44+E45)</f>
        <v>-548155.5</v>
      </c>
      <c r="F69" s="13">
        <f t="shared" si="0"/>
        <v>-33.858830200426944</v>
      </c>
    </row>
    <row r="70" spans="2:8" ht="18.75" customHeight="1" thickBot="1">
      <c r="B70" s="12"/>
      <c r="C70" s="2" t="s">
        <v>13</v>
      </c>
      <c r="D70" s="44"/>
      <c r="E70" s="45"/>
      <c r="F70" s="13" t="str">
        <f t="shared" si="0"/>
        <v xml:space="preserve"> </v>
      </c>
    </row>
    <row r="71" spans="2:8" ht="28.5" customHeight="1" thickBot="1">
      <c r="B71" s="46" t="s">
        <v>14</v>
      </c>
      <c r="C71" s="2" t="s">
        <v>134</v>
      </c>
      <c r="D71" s="2">
        <f>SUM(D72+D73+D74+D75+D76+D79+D80+D81)</f>
        <v>56389.9</v>
      </c>
      <c r="E71" s="2">
        <f>SUM(E72+E73+E74+E75+E76+E79+E80+E81)</f>
        <v>7564.5</v>
      </c>
      <c r="F71" s="13">
        <f t="shared" si="0"/>
        <v>13.414636308984409</v>
      </c>
    </row>
    <row r="72" spans="2:8" ht="13.5" customHeight="1">
      <c r="B72" s="47" t="s">
        <v>33</v>
      </c>
      <c r="C72" s="33" t="s">
        <v>57</v>
      </c>
      <c r="D72" s="33">
        <v>34049.5</v>
      </c>
      <c r="E72" s="33">
        <v>4378.6000000000004</v>
      </c>
      <c r="F72" s="15">
        <f t="shared" si="0"/>
        <v>12.859513355555881</v>
      </c>
    </row>
    <row r="73" spans="2:8" ht="14.25" customHeight="1">
      <c r="B73" s="48" t="s">
        <v>34</v>
      </c>
      <c r="C73" s="16" t="s">
        <v>60</v>
      </c>
      <c r="D73" s="16">
        <v>10285</v>
      </c>
      <c r="E73" s="16">
        <v>1623.7</v>
      </c>
      <c r="F73" s="17">
        <f t="shared" si="0"/>
        <v>15.787068546426836</v>
      </c>
    </row>
    <row r="74" spans="2:8" ht="18" customHeight="1">
      <c r="B74" s="48" t="s">
        <v>210</v>
      </c>
      <c r="C74" s="16" t="s">
        <v>135</v>
      </c>
      <c r="D74" s="16">
        <v>1152.5999999999999</v>
      </c>
      <c r="E74" s="16">
        <v>90.1</v>
      </c>
      <c r="F74" s="18">
        <f t="shared" si="0"/>
        <v>7.8171091445427736</v>
      </c>
    </row>
    <row r="75" spans="2:8" ht="17.25" customHeight="1">
      <c r="B75" s="48" t="s">
        <v>206</v>
      </c>
      <c r="C75" s="16" t="s">
        <v>125</v>
      </c>
      <c r="D75" s="16">
        <v>58</v>
      </c>
      <c r="E75" s="16"/>
      <c r="F75" s="17">
        <f t="shared" ref="F75:F106" si="1">IF(ISNUMBER(D75),IF(D75=0,0,E75/D75*100)," ")</f>
        <v>0</v>
      </c>
    </row>
    <row r="76" spans="2:8" ht="17.25" customHeight="1">
      <c r="B76" s="48" t="s">
        <v>211</v>
      </c>
      <c r="C76" s="16" t="s">
        <v>56</v>
      </c>
      <c r="D76" s="16">
        <v>2078.8000000000002</v>
      </c>
      <c r="E76" s="16">
        <v>294.3</v>
      </c>
      <c r="F76" s="17">
        <f t="shared" si="1"/>
        <v>14.157206080431017</v>
      </c>
    </row>
    <row r="77" spans="2:8" ht="16.5" customHeight="1">
      <c r="B77" s="48" t="s">
        <v>240</v>
      </c>
      <c r="C77" s="16" t="s">
        <v>144</v>
      </c>
      <c r="D77" s="16">
        <v>1007.5</v>
      </c>
      <c r="E77" s="16">
        <v>140</v>
      </c>
      <c r="F77" s="17">
        <f t="shared" si="1"/>
        <v>13.895781637717123</v>
      </c>
    </row>
    <row r="78" spans="2:8" ht="17.25" customHeight="1">
      <c r="B78" s="48" t="s">
        <v>241</v>
      </c>
      <c r="C78" s="16" t="s">
        <v>61</v>
      </c>
      <c r="D78" s="16">
        <v>1031.3</v>
      </c>
      <c r="E78" s="16">
        <v>154.30000000000001</v>
      </c>
      <c r="F78" s="18">
        <f t="shared" si="1"/>
        <v>14.961698826723554</v>
      </c>
    </row>
    <row r="79" spans="2:8" ht="30">
      <c r="B79" s="48" t="s">
        <v>200</v>
      </c>
      <c r="C79" s="16" t="s">
        <v>133</v>
      </c>
      <c r="D79" s="16">
        <v>218.3</v>
      </c>
      <c r="E79" s="16">
        <v>13.9</v>
      </c>
      <c r="F79" s="17">
        <f t="shared" si="1"/>
        <v>6.3673843334860285</v>
      </c>
    </row>
    <row r="80" spans="2:8" ht="30">
      <c r="B80" s="48" t="s">
        <v>197</v>
      </c>
      <c r="C80" s="16" t="s">
        <v>156</v>
      </c>
      <c r="D80" s="16">
        <v>3228.1</v>
      </c>
      <c r="E80" s="16">
        <v>471</v>
      </c>
      <c r="F80" s="17">
        <f t="shared" si="1"/>
        <v>14.590626064867878</v>
      </c>
    </row>
    <row r="81" spans="2:6" ht="15.75" thickBot="1">
      <c r="B81" s="25"/>
      <c r="C81" s="26" t="s">
        <v>15</v>
      </c>
      <c r="D81" s="26">
        <v>5319.6</v>
      </c>
      <c r="E81" s="26">
        <v>692.9</v>
      </c>
      <c r="F81" s="40">
        <f t="shared" si="1"/>
        <v>13.025415444770283</v>
      </c>
    </row>
    <row r="82" spans="2:6" ht="18.75" customHeight="1" thickBot="1">
      <c r="B82" s="46" t="s">
        <v>16</v>
      </c>
      <c r="C82" s="2" t="s">
        <v>17</v>
      </c>
      <c r="D82" s="2">
        <f>D83</f>
        <v>1810.2</v>
      </c>
      <c r="E82" s="2">
        <f>E83</f>
        <v>175.2</v>
      </c>
      <c r="F82" s="13">
        <f t="shared" si="1"/>
        <v>9.6784885647994692</v>
      </c>
    </row>
    <row r="83" spans="2:6" ht="16.5" customHeight="1" thickBot="1">
      <c r="B83" s="28" t="s">
        <v>199</v>
      </c>
      <c r="C83" s="29" t="s">
        <v>122</v>
      </c>
      <c r="D83" s="29">
        <v>1810.2</v>
      </c>
      <c r="E83" s="23">
        <v>175.2</v>
      </c>
      <c r="F83" s="79">
        <f t="shared" si="1"/>
        <v>9.6784885647994692</v>
      </c>
    </row>
    <row r="84" spans="2:6" ht="32.25" customHeight="1" thickBot="1">
      <c r="B84" s="46" t="s">
        <v>18</v>
      </c>
      <c r="C84" s="2" t="s">
        <v>44</v>
      </c>
      <c r="D84" s="2">
        <f>SUM(D85+D86+D87+D88+D90+D91+D92)</f>
        <v>6165.6</v>
      </c>
      <c r="E84" s="2">
        <f>SUM(E85+E86+E87+E88+E90+E91+E92)</f>
        <v>725.39999999999986</v>
      </c>
      <c r="F84" s="13">
        <f t="shared" si="1"/>
        <v>11.765278318411831</v>
      </c>
    </row>
    <row r="85" spans="2:6" ht="15">
      <c r="B85" s="49" t="s">
        <v>33</v>
      </c>
      <c r="C85" s="23" t="s">
        <v>57</v>
      </c>
      <c r="D85" s="23">
        <v>4115.6000000000004</v>
      </c>
      <c r="E85" s="23">
        <v>542.79999999999995</v>
      </c>
      <c r="F85" s="15">
        <f t="shared" si="1"/>
        <v>13.188842453105257</v>
      </c>
    </row>
    <row r="86" spans="2:6" ht="15">
      <c r="B86" s="50" t="s">
        <v>34</v>
      </c>
      <c r="C86" s="20" t="s">
        <v>60</v>
      </c>
      <c r="D86" s="20">
        <v>1242.9000000000001</v>
      </c>
      <c r="E86" s="20">
        <v>169.3</v>
      </c>
      <c r="F86" s="17">
        <f t="shared" si="1"/>
        <v>13.621369378067422</v>
      </c>
    </row>
    <row r="87" spans="2:6" ht="15">
      <c r="B87" s="50" t="s">
        <v>141</v>
      </c>
      <c r="C87" s="20" t="s">
        <v>135</v>
      </c>
      <c r="D87" s="20">
        <v>45.1</v>
      </c>
      <c r="E87" s="20">
        <v>5.5</v>
      </c>
      <c r="F87" s="18">
        <f t="shared" si="1"/>
        <v>12.195121951219512</v>
      </c>
    </row>
    <row r="88" spans="2:6" ht="15">
      <c r="B88" s="50" t="s">
        <v>35</v>
      </c>
      <c r="C88" s="20" t="s">
        <v>27</v>
      </c>
      <c r="D88" s="20">
        <v>145.6</v>
      </c>
      <c r="E88" s="20">
        <v>0.4</v>
      </c>
      <c r="F88" s="17">
        <f t="shared" si="1"/>
        <v>0.27472527472527475</v>
      </c>
    </row>
    <row r="89" spans="2:6" ht="15">
      <c r="B89" s="50" t="s">
        <v>155</v>
      </c>
      <c r="C89" s="20" t="s">
        <v>144</v>
      </c>
      <c r="D89" s="20">
        <v>78.3</v>
      </c>
      <c r="E89" s="20"/>
      <c r="F89" s="18">
        <f t="shared" si="1"/>
        <v>0</v>
      </c>
    </row>
    <row r="90" spans="2:6" ht="30">
      <c r="B90" s="50" t="s">
        <v>36</v>
      </c>
      <c r="C90" s="16" t="s">
        <v>133</v>
      </c>
      <c r="D90" s="20">
        <v>260</v>
      </c>
      <c r="E90" s="20"/>
      <c r="F90" s="17">
        <f t="shared" si="1"/>
        <v>0</v>
      </c>
    </row>
    <row r="91" spans="2:6" ht="30">
      <c r="B91" s="50" t="s">
        <v>38</v>
      </c>
      <c r="C91" s="16" t="s">
        <v>156</v>
      </c>
      <c r="D91" s="20">
        <v>30</v>
      </c>
      <c r="E91" s="20"/>
      <c r="F91" s="17">
        <f t="shared" si="1"/>
        <v>0</v>
      </c>
    </row>
    <row r="92" spans="2:6" ht="15.75" thickBot="1">
      <c r="B92" s="51"/>
      <c r="C92" s="39" t="s">
        <v>15</v>
      </c>
      <c r="D92" s="39">
        <v>326.39999999999998</v>
      </c>
      <c r="E92" s="39">
        <v>7.4</v>
      </c>
      <c r="F92" s="40">
        <f t="shared" si="1"/>
        <v>2.2671568627450984</v>
      </c>
    </row>
    <row r="93" spans="2:6" ht="15" thickBot="1">
      <c r="B93" s="46" t="s">
        <v>19</v>
      </c>
      <c r="C93" s="2" t="s">
        <v>20</v>
      </c>
      <c r="D93" s="2">
        <f>SUM(D94+D95+D96+D97+D98)</f>
        <v>62122.8</v>
      </c>
      <c r="E93" s="2">
        <f>SUM(E94+E95+E96+E97+E98)</f>
        <v>419</v>
      </c>
      <c r="F93" s="13">
        <f t="shared" si="1"/>
        <v>0.67447056475239364</v>
      </c>
    </row>
    <row r="94" spans="2:6" ht="16.5" customHeight="1">
      <c r="B94" s="49" t="s">
        <v>198</v>
      </c>
      <c r="C94" s="23" t="s">
        <v>123</v>
      </c>
      <c r="D94" s="23">
        <v>190</v>
      </c>
      <c r="E94" s="52"/>
      <c r="F94" s="15">
        <f t="shared" si="1"/>
        <v>0</v>
      </c>
    </row>
    <row r="95" spans="2:6" ht="15">
      <c r="B95" s="48" t="s">
        <v>140</v>
      </c>
      <c r="C95" s="16" t="s">
        <v>147</v>
      </c>
      <c r="D95" s="16">
        <v>8421.5</v>
      </c>
      <c r="E95" s="16">
        <v>401</v>
      </c>
      <c r="F95" s="17">
        <f t="shared" si="1"/>
        <v>4.761622038829187</v>
      </c>
    </row>
    <row r="96" spans="2:6" ht="30">
      <c r="B96" s="53" t="s">
        <v>36</v>
      </c>
      <c r="C96" s="14" t="s">
        <v>133</v>
      </c>
      <c r="D96" s="14">
        <v>1573</v>
      </c>
      <c r="E96" s="54"/>
      <c r="F96" s="18">
        <f t="shared" si="1"/>
        <v>0</v>
      </c>
    </row>
    <row r="97" spans="2:6" ht="30">
      <c r="B97" s="48" t="s">
        <v>197</v>
      </c>
      <c r="C97" s="16" t="s">
        <v>156</v>
      </c>
      <c r="D97" s="16"/>
      <c r="E97" s="42"/>
      <c r="F97" s="22" t="str">
        <f t="shared" si="1"/>
        <v xml:space="preserve"> </v>
      </c>
    </row>
    <row r="98" spans="2:6" ht="15.75" thickBot="1">
      <c r="B98" s="19"/>
      <c r="C98" s="20" t="s">
        <v>15</v>
      </c>
      <c r="D98" s="20">
        <v>51938.3</v>
      </c>
      <c r="E98" s="38">
        <v>18</v>
      </c>
      <c r="F98" s="40">
        <f t="shared" si="1"/>
        <v>3.4656505892568683E-2</v>
      </c>
    </row>
    <row r="99" spans="2:6" ht="29.25" thickBot="1">
      <c r="B99" s="46" t="s">
        <v>21</v>
      </c>
      <c r="C99" s="2" t="s">
        <v>129</v>
      </c>
      <c r="D99" s="21">
        <f>SUM(D100+D101+D102+D103)</f>
        <v>1485652.8</v>
      </c>
      <c r="E99" s="21">
        <f>SUM(E100+E101+E102+E103)</f>
        <v>196951.5</v>
      </c>
      <c r="F99" s="13">
        <f t="shared" si="1"/>
        <v>13.256899593229319</v>
      </c>
    </row>
    <row r="100" spans="2:6" ht="13.5" customHeight="1">
      <c r="B100" s="53" t="s">
        <v>140</v>
      </c>
      <c r="C100" s="14" t="s">
        <v>136</v>
      </c>
      <c r="D100" s="14">
        <v>1408763.1</v>
      </c>
      <c r="E100" s="14">
        <v>196099.5</v>
      </c>
      <c r="F100" s="15">
        <f t="shared" si="1"/>
        <v>13.91997703517362</v>
      </c>
    </row>
    <row r="101" spans="2:6" ht="30">
      <c r="B101" s="50" t="s">
        <v>200</v>
      </c>
      <c r="C101" s="14" t="s">
        <v>133</v>
      </c>
      <c r="D101" s="20">
        <v>55508.7</v>
      </c>
      <c r="E101" s="20"/>
      <c r="F101" s="17">
        <f t="shared" si="1"/>
        <v>0</v>
      </c>
    </row>
    <row r="102" spans="2:6" ht="30">
      <c r="B102" s="48" t="s">
        <v>38</v>
      </c>
      <c r="C102" s="16" t="s">
        <v>156</v>
      </c>
      <c r="D102" s="16">
        <v>249.9</v>
      </c>
      <c r="E102" s="16">
        <v>100</v>
      </c>
      <c r="F102" s="17">
        <f t="shared" si="1"/>
        <v>40.016006402561018</v>
      </c>
    </row>
    <row r="103" spans="2:6" ht="15.75" thickBot="1">
      <c r="B103" s="25"/>
      <c r="C103" s="26" t="s">
        <v>15</v>
      </c>
      <c r="D103" s="26">
        <v>21131.1</v>
      </c>
      <c r="E103" s="55">
        <v>752</v>
      </c>
      <c r="F103" s="18">
        <f t="shared" si="1"/>
        <v>3.5587357023534034</v>
      </c>
    </row>
    <row r="104" spans="2:6" ht="15" thickBot="1">
      <c r="B104" s="46" t="s">
        <v>215</v>
      </c>
      <c r="C104" s="2" t="s">
        <v>216</v>
      </c>
      <c r="D104" s="21">
        <f>D105+D106+D107+D108</f>
        <v>0</v>
      </c>
      <c r="E104" s="21"/>
      <c r="F104" s="31"/>
    </row>
    <row r="105" spans="2:6" ht="15" customHeight="1">
      <c r="B105" s="53" t="s">
        <v>140</v>
      </c>
      <c r="C105" s="14" t="s">
        <v>136</v>
      </c>
      <c r="D105" s="14"/>
      <c r="E105" s="14"/>
      <c r="F105" s="15" t="str">
        <f t="shared" si="1"/>
        <v xml:space="preserve"> </v>
      </c>
    </row>
    <row r="106" spans="2:6" ht="30">
      <c r="B106" s="48" t="s">
        <v>200</v>
      </c>
      <c r="C106" s="14" t="s">
        <v>133</v>
      </c>
      <c r="D106" s="16"/>
      <c r="E106" s="16"/>
      <c r="F106" s="17" t="str">
        <f t="shared" si="1"/>
        <v xml:space="preserve"> </v>
      </c>
    </row>
    <row r="107" spans="2:6" ht="30">
      <c r="B107" s="48" t="s">
        <v>38</v>
      </c>
      <c r="C107" s="16" t="s">
        <v>156</v>
      </c>
      <c r="D107" s="16"/>
      <c r="E107" s="42"/>
      <c r="F107" s="17"/>
    </row>
    <row r="108" spans="2:6" ht="15.75" thickBot="1">
      <c r="B108" s="25"/>
      <c r="C108" s="26" t="s">
        <v>15</v>
      </c>
      <c r="D108" s="26"/>
      <c r="E108" s="55"/>
      <c r="F108" s="18" t="str">
        <f t="shared" ref="F108:F149" si="2">IF(ISNUMBER(D108),IF(D108=0,0,E108/D108*100)," ")</f>
        <v xml:space="preserve"> </v>
      </c>
    </row>
    <row r="109" spans="2:6" ht="16.5" customHeight="1" thickBot="1">
      <c r="B109" s="46" t="s">
        <v>22</v>
      </c>
      <c r="C109" s="2" t="s">
        <v>23</v>
      </c>
      <c r="D109" s="2">
        <f>SUM(D110+D111+D112+D114+D113+D115+D119+D120+D121+D123)</f>
        <v>834888.60000000009</v>
      </c>
      <c r="E109" s="2">
        <f>SUM(E110+E111+E112+E114+E113+E115+E119+E120+E121+E123)</f>
        <v>81182.39999999998</v>
      </c>
      <c r="F109" s="13">
        <f t="shared" si="2"/>
        <v>9.723740388837502</v>
      </c>
    </row>
    <row r="110" spans="2:6" ht="15.75" customHeight="1">
      <c r="B110" s="56" t="s">
        <v>201</v>
      </c>
      <c r="C110" s="29" t="s">
        <v>128</v>
      </c>
      <c r="D110" s="29">
        <v>441280.6</v>
      </c>
      <c r="E110" s="29">
        <v>43878</v>
      </c>
      <c r="F110" s="15">
        <f t="shared" si="2"/>
        <v>9.9433331082309095</v>
      </c>
    </row>
    <row r="111" spans="2:6" ht="18.75" customHeight="1">
      <c r="B111" s="48" t="s">
        <v>202</v>
      </c>
      <c r="C111" s="16" t="s">
        <v>26</v>
      </c>
      <c r="D111" s="16">
        <v>44.4</v>
      </c>
      <c r="E111" s="16">
        <v>3.1</v>
      </c>
      <c r="F111" s="17">
        <f t="shared" si="2"/>
        <v>6.9819819819819831</v>
      </c>
    </row>
    <row r="112" spans="2:6" ht="19.5" customHeight="1">
      <c r="B112" s="57" t="s">
        <v>233</v>
      </c>
      <c r="C112" s="20" t="s">
        <v>59</v>
      </c>
      <c r="D112" s="20">
        <v>133247.70000000001</v>
      </c>
      <c r="E112" s="20">
        <v>12476.3</v>
      </c>
      <c r="F112" s="18">
        <f t="shared" si="2"/>
        <v>9.3632385399522828</v>
      </c>
    </row>
    <row r="113" spans="2:6" ht="15">
      <c r="B113" s="48" t="s">
        <v>141</v>
      </c>
      <c r="C113" s="16" t="s">
        <v>135</v>
      </c>
      <c r="D113" s="16">
        <v>5876.4</v>
      </c>
      <c r="E113" s="16">
        <v>462</v>
      </c>
      <c r="F113" s="17">
        <f t="shared" si="2"/>
        <v>7.8619562997753727</v>
      </c>
    </row>
    <row r="114" spans="2:6" ht="16.5" customHeight="1">
      <c r="B114" s="50" t="s">
        <v>203</v>
      </c>
      <c r="C114" s="20" t="s">
        <v>125</v>
      </c>
      <c r="D114" s="20">
        <v>2498.4</v>
      </c>
      <c r="E114" s="20">
        <v>40.200000000000003</v>
      </c>
      <c r="F114" s="17">
        <f t="shared" si="2"/>
        <v>1.6090297790585975</v>
      </c>
    </row>
    <row r="115" spans="2:6" ht="18" customHeight="1">
      <c r="B115" s="57" t="s">
        <v>234</v>
      </c>
      <c r="C115" s="20" t="s">
        <v>27</v>
      </c>
      <c r="D115" s="20">
        <v>50953.4</v>
      </c>
      <c r="E115" s="20">
        <v>8101.5</v>
      </c>
      <c r="F115" s="17">
        <f t="shared" si="2"/>
        <v>15.899822190472079</v>
      </c>
    </row>
    <row r="116" spans="2:6" ht="17.25" customHeight="1">
      <c r="B116" s="50" t="s">
        <v>242</v>
      </c>
      <c r="C116" s="20" t="s">
        <v>179</v>
      </c>
      <c r="D116" s="20">
        <v>22434.400000000001</v>
      </c>
      <c r="E116" s="20">
        <v>5047.6000000000004</v>
      </c>
      <c r="F116" s="18">
        <f t="shared" si="2"/>
        <v>22.499375958349678</v>
      </c>
    </row>
    <row r="117" spans="2:6" ht="15.75" customHeight="1">
      <c r="B117" s="48" t="s">
        <v>244</v>
      </c>
      <c r="C117" s="16" t="s">
        <v>47</v>
      </c>
      <c r="D117" s="16">
        <v>24208.2</v>
      </c>
      <c r="E117" s="16">
        <v>2575.1999999999998</v>
      </c>
      <c r="F117" s="17">
        <f t="shared" si="2"/>
        <v>10.63771779810147</v>
      </c>
    </row>
    <row r="118" spans="2:6" ht="15">
      <c r="B118" s="48" t="s">
        <v>243</v>
      </c>
      <c r="C118" s="16" t="s">
        <v>143</v>
      </c>
      <c r="D118" s="16">
        <v>2593.9</v>
      </c>
      <c r="E118" s="16">
        <v>404.3</v>
      </c>
      <c r="F118" s="18">
        <f t="shared" si="2"/>
        <v>15.586568487605538</v>
      </c>
    </row>
    <row r="119" spans="2:6" ht="18" customHeight="1">
      <c r="B119" s="48" t="s">
        <v>204</v>
      </c>
      <c r="C119" s="16" t="s">
        <v>24</v>
      </c>
      <c r="D119" s="16">
        <v>18219.7</v>
      </c>
      <c r="E119" s="16">
        <v>228.7</v>
      </c>
      <c r="F119" s="17">
        <f t="shared" si="2"/>
        <v>1.25523471846408</v>
      </c>
    </row>
    <row r="120" spans="2:6" ht="30">
      <c r="B120" s="48" t="s">
        <v>200</v>
      </c>
      <c r="C120" s="14" t="s">
        <v>133</v>
      </c>
      <c r="D120" s="16">
        <v>28789.3</v>
      </c>
      <c r="E120" s="16">
        <v>412.5</v>
      </c>
      <c r="F120" s="17">
        <f t="shared" si="2"/>
        <v>1.4328240005835502</v>
      </c>
    </row>
    <row r="121" spans="2:6" ht="30">
      <c r="B121" s="48" t="s">
        <v>197</v>
      </c>
      <c r="C121" s="16" t="s">
        <v>156</v>
      </c>
      <c r="D121" s="16">
        <v>71291.8</v>
      </c>
      <c r="E121" s="16">
        <v>6468.7</v>
      </c>
      <c r="F121" s="18">
        <f t="shared" si="2"/>
        <v>9.0735540412782392</v>
      </c>
    </row>
    <row r="122" spans="2:6" ht="16.5" customHeight="1">
      <c r="B122" s="48" t="s">
        <v>245</v>
      </c>
      <c r="C122" s="16" t="s">
        <v>160</v>
      </c>
      <c r="D122" s="16">
        <v>55911.3</v>
      </c>
      <c r="E122" s="16">
        <v>5362.5</v>
      </c>
      <c r="F122" s="17">
        <f t="shared" si="2"/>
        <v>9.5910844498339323</v>
      </c>
    </row>
    <row r="123" spans="2:6" ht="15.75" customHeight="1" thickBot="1">
      <c r="B123" s="25"/>
      <c r="C123" s="26" t="s">
        <v>15</v>
      </c>
      <c r="D123" s="26">
        <v>82686.899999999994</v>
      </c>
      <c r="E123" s="26">
        <v>9111.4</v>
      </c>
      <c r="F123" s="40">
        <f t="shared" si="2"/>
        <v>11.019157810971267</v>
      </c>
    </row>
    <row r="124" spans="2:6" ht="17.25" customHeight="1" thickBot="1">
      <c r="B124" s="58" t="s">
        <v>25</v>
      </c>
      <c r="C124" s="59" t="s">
        <v>237</v>
      </c>
      <c r="D124" s="59">
        <f>SUM(D125+D126+D127+D128+D129+D130+D134+D135+D136+D137)</f>
        <v>79465.5</v>
      </c>
      <c r="E124" s="59">
        <f>SUM(E125+E126+E127+E128+E129+E130+E134+E135+E136+E137)</f>
        <v>9924.7000000000007</v>
      </c>
      <c r="F124" s="13">
        <f t="shared" si="2"/>
        <v>12.489319264334837</v>
      </c>
    </row>
    <row r="125" spans="2:6" ht="17.25" customHeight="1">
      <c r="B125" s="78" t="s">
        <v>235</v>
      </c>
      <c r="C125" s="33" t="s">
        <v>128</v>
      </c>
      <c r="D125" s="33">
        <v>28733.4</v>
      </c>
      <c r="E125" s="33">
        <v>3320.2</v>
      </c>
      <c r="F125" s="15">
        <f t="shared" si="2"/>
        <v>11.555193607439424</v>
      </c>
    </row>
    <row r="126" spans="2:6" ht="16.5" customHeight="1">
      <c r="B126" s="48" t="s">
        <v>193</v>
      </c>
      <c r="C126" s="16" t="s">
        <v>26</v>
      </c>
      <c r="D126" s="16">
        <v>8.4</v>
      </c>
      <c r="E126" s="16">
        <v>1</v>
      </c>
      <c r="F126" s="17">
        <f t="shared" si="2"/>
        <v>11.904761904761903</v>
      </c>
    </row>
    <row r="127" spans="2:6" ht="15">
      <c r="B127" s="48" t="s">
        <v>194</v>
      </c>
      <c r="C127" s="16" t="s">
        <v>62</v>
      </c>
      <c r="D127" s="16">
        <v>8677.4</v>
      </c>
      <c r="E127" s="16">
        <v>1113.3</v>
      </c>
      <c r="F127" s="18">
        <f t="shared" si="2"/>
        <v>12.829879917947773</v>
      </c>
    </row>
    <row r="128" spans="2:6" ht="15">
      <c r="B128" s="48" t="s">
        <v>141</v>
      </c>
      <c r="C128" s="16" t="s">
        <v>135</v>
      </c>
      <c r="D128" s="16">
        <v>344.1</v>
      </c>
      <c r="E128" s="16">
        <v>19.8</v>
      </c>
      <c r="F128" s="17">
        <f t="shared" si="2"/>
        <v>5.7541412380122061</v>
      </c>
    </row>
    <row r="129" spans="2:6" ht="18" customHeight="1">
      <c r="B129" s="48" t="s">
        <v>203</v>
      </c>
      <c r="C129" s="16" t="s">
        <v>125</v>
      </c>
      <c r="D129" s="16"/>
      <c r="E129" s="16"/>
      <c r="F129" s="18" t="str">
        <f t="shared" si="2"/>
        <v xml:space="preserve"> </v>
      </c>
    </row>
    <row r="130" spans="2:6" ht="17.25" customHeight="1">
      <c r="B130" s="60" t="s">
        <v>236</v>
      </c>
      <c r="C130" s="16" t="s">
        <v>27</v>
      </c>
      <c r="D130" s="16">
        <v>873.5</v>
      </c>
      <c r="E130" s="16">
        <v>108.6</v>
      </c>
      <c r="F130" s="17">
        <f t="shared" si="2"/>
        <v>12.432741843159702</v>
      </c>
    </row>
    <row r="131" spans="2:6" ht="16.5" customHeight="1">
      <c r="B131" s="48" t="s">
        <v>242</v>
      </c>
      <c r="C131" s="16" t="s">
        <v>144</v>
      </c>
      <c r="D131" s="16">
        <v>480.3</v>
      </c>
      <c r="E131" s="16">
        <v>82.1</v>
      </c>
      <c r="F131" s="17">
        <f t="shared" si="2"/>
        <v>17.093483239641888</v>
      </c>
    </row>
    <row r="132" spans="2:6" ht="18" customHeight="1">
      <c r="B132" s="48" t="s">
        <v>244</v>
      </c>
      <c r="C132" s="16" t="s">
        <v>47</v>
      </c>
      <c r="D132" s="16">
        <v>308.2</v>
      </c>
      <c r="E132" s="16">
        <v>11.3</v>
      </c>
      <c r="F132" s="17">
        <f t="shared" si="2"/>
        <v>3.6664503569110969</v>
      </c>
    </row>
    <row r="133" spans="2:6" ht="15">
      <c r="B133" s="48" t="s">
        <v>243</v>
      </c>
      <c r="C133" s="16" t="s">
        <v>143</v>
      </c>
      <c r="D133" s="16">
        <v>79.3</v>
      </c>
      <c r="E133" s="16">
        <v>15.1</v>
      </c>
      <c r="F133" s="18">
        <f t="shared" si="2"/>
        <v>19.041614123581336</v>
      </c>
    </row>
    <row r="134" spans="2:6" ht="15.75" customHeight="1">
      <c r="B134" s="48" t="s">
        <v>199</v>
      </c>
      <c r="C134" s="16" t="s">
        <v>137</v>
      </c>
      <c r="D134" s="16">
        <v>1101.4000000000001</v>
      </c>
      <c r="E134" s="16">
        <v>88.4</v>
      </c>
      <c r="F134" s="18">
        <f t="shared" si="2"/>
        <v>8.0261485382240796</v>
      </c>
    </row>
    <row r="135" spans="2:6" ht="30">
      <c r="B135" s="48" t="s">
        <v>200</v>
      </c>
      <c r="C135" s="14" t="s">
        <v>133</v>
      </c>
      <c r="D135" s="16">
        <v>110.9</v>
      </c>
      <c r="E135" s="16"/>
      <c r="F135" s="17">
        <f t="shared" si="2"/>
        <v>0</v>
      </c>
    </row>
    <row r="136" spans="2:6" ht="30">
      <c r="B136" s="48" t="s">
        <v>205</v>
      </c>
      <c r="C136" s="16" t="s">
        <v>156</v>
      </c>
      <c r="D136" s="16">
        <v>300.5</v>
      </c>
      <c r="E136" s="16"/>
      <c r="F136" s="17">
        <f t="shared" si="2"/>
        <v>0</v>
      </c>
    </row>
    <row r="137" spans="2:6" ht="15.75" thickBot="1">
      <c r="B137" s="61"/>
      <c r="C137" s="20" t="s">
        <v>15</v>
      </c>
      <c r="D137" s="20">
        <v>39315.9</v>
      </c>
      <c r="E137" s="20">
        <v>5273.4</v>
      </c>
      <c r="F137" s="40">
        <f t="shared" si="2"/>
        <v>13.412894019976648</v>
      </c>
    </row>
    <row r="138" spans="2:6" ht="14.25" customHeight="1" thickBot="1">
      <c r="B138" s="46" t="s">
        <v>28</v>
      </c>
      <c r="C138" s="2" t="s">
        <v>29</v>
      </c>
      <c r="D138" s="2">
        <f>D139</f>
        <v>19010</v>
      </c>
      <c r="E138" s="62">
        <f>E139</f>
        <v>3004.3</v>
      </c>
      <c r="F138" s="13">
        <f t="shared" si="2"/>
        <v>15.80378748027354</v>
      </c>
    </row>
    <row r="139" spans="2:6" ht="15" customHeight="1" thickBot="1">
      <c r="B139" s="19"/>
      <c r="C139" s="20" t="s">
        <v>15</v>
      </c>
      <c r="D139" s="20">
        <v>19010</v>
      </c>
      <c r="E139" s="20">
        <v>3004.3</v>
      </c>
      <c r="F139" s="79">
        <f t="shared" si="2"/>
        <v>15.80378748027354</v>
      </c>
    </row>
    <row r="140" spans="2:6" ht="17.25" customHeight="1" thickBot="1">
      <c r="B140" s="46" t="s">
        <v>58</v>
      </c>
      <c r="C140" s="2" t="s">
        <v>124</v>
      </c>
      <c r="D140" s="2">
        <f>SUM(D141+D142+D143+D144)</f>
        <v>347</v>
      </c>
      <c r="E140" s="21">
        <f>SUM(E141+E142+E143+E144)</f>
        <v>0</v>
      </c>
      <c r="F140" s="13">
        <f t="shared" si="2"/>
        <v>0</v>
      </c>
    </row>
    <row r="141" spans="2:6" ht="15.75" customHeight="1">
      <c r="B141" s="49" t="s">
        <v>206</v>
      </c>
      <c r="C141" s="23" t="s">
        <v>125</v>
      </c>
      <c r="D141" s="23">
        <v>147</v>
      </c>
      <c r="E141" s="23"/>
      <c r="F141" s="15">
        <f t="shared" si="2"/>
        <v>0</v>
      </c>
    </row>
    <row r="142" spans="2:6" ht="18.75" customHeight="1">
      <c r="B142" s="48" t="s">
        <v>207</v>
      </c>
      <c r="C142" s="16" t="s">
        <v>138</v>
      </c>
      <c r="D142" s="16"/>
      <c r="E142" s="16"/>
      <c r="F142" s="17" t="str">
        <f t="shared" si="2"/>
        <v xml:space="preserve"> </v>
      </c>
    </row>
    <row r="143" spans="2:6" ht="30">
      <c r="B143" s="48" t="s">
        <v>197</v>
      </c>
      <c r="C143" s="16" t="s">
        <v>132</v>
      </c>
      <c r="D143" s="16"/>
      <c r="E143" s="16"/>
      <c r="F143" s="17" t="str">
        <f t="shared" si="2"/>
        <v xml:space="preserve"> </v>
      </c>
    </row>
    <row r="144" spans="2:6" ht="18" customHeight="1" thickBot="1">
      <c r="B144" s="63"/>
      <c r="C144" s="39" t="s">
        <v>15</v>
      </c>
      <c r="D144" s="39">
        <v>200</v>
      </c>
      <c r="E144" s="26"/>
      <c r="F144" s="40">
        <f t="shared" si="2"/>
        <v>0</v>
      </c>
    </row>
    <row r="145" spans="1:7" ht="30.75" customHeight="1" thickBot="1">
      <c r="B145" s="46" t="s">
        <v>126</v>
      </c>
      <c r="C145" s="2" t="s">
        <v>157</v>
      </c>
      <c r="D145" s="2">
        <f>D146</f>
        <v>1407.4</v>
      </c>
      <c r="E145" s="2">
        <f>E146</f>
        <v>315.10000000000002</v>
      </c>
      <c r="F145" s="13">
        <f t="shared" si="2"/>
        <v>22.388802046326557</v>
      </c>
    </row>
    <row r="146" spans="1:7" ht="17.25" customHeight="1" thickBot="1">
      <c r="B146" s="64" t="s">
        <v>209</v>
      </c>
      <c r="C146" s="44" t="s">
        <v>159</v>
      </c>
      <c r="D146" s="44">
        <v>1407.4</v>
      </c>
      <c r="E146" s="44">
        <v>315.10000000000002</v>
      </c>
      <c r="F146" s="79">
        <f t="shared" si="2"/>
        <v>22.388802046326557</v>
      </c>
    </row>
    <row r="147" spans="1:7" ht="15" thickBot="1">
      <c r="B147" s="46" t="s">
        <v>127</v>
      </c>
      <c r="C147" s="2" t="s">
        <v>54</v>
      </c>
      <c r="D147" s="2">
        <f>SUM(D148)</f>
        <v>33227.4</v>
      </c>
      <c r="E147" s="2">
        <f>SUM(E148)</f>
        <v>3966.4</v>
      </c>
      <c r="F147" s="13">
        <f t="shared" si="2"/>
        <v>11.937136218903674</v>
      </c>
    </row>
    <row r="148" spans="1:7" ht="30.75" thickBot="1">
      <c r="B148" s="65" t="s">
        <v>208</v>
      </c>
      <c r="C148" s="66" t="s">
        <v>158</v>
      </c>
      <c r="D148" s="44">
        <v>33227.4</v>
      </c>
      <c r="E148" s="44">
        <v>3966.4</v>
      </c>
      <c r="F148" s="79">
        <f t="shared" si="2"/>
        <v>11.937136218903674</v>
      </c>
    </row>
    <row r="149" spans="1:7" ht="15" customHeight="1" thickBot="1">
      <c r="B149" s="46" t="s">
        <v>30</v>
      </c>
      <c r="C149" s="2" t="s">
        <v>31</v>
      </c>
      <c r="D149" s="2">
        <f>SUM(D71+D82+D84+D93+D99+D109+D124+D138+D140+D145+D147+D104)</f>
        <v>2580487.2000000002</v>
      </c>
      <c r="E149" s="21">
        <f>SUM(E71+E82+E84+E93+E99+E109+E124+E138+E140+E145+E147+E104)</f>
        <v>304228.5</v>
      </c>
      <c r="F149" s="13">
        <f t="shared" si="2"/>
        <v>11.789576014947874</v>
      </c>
    </row>
    <row r="150" spans="1:7" ht="14.25" customHeight="1" thickBot="1">
      <c r="B150" s="46"/>
      <c r="C150" s="2" t="s">
        <v>32</v>
      </c>
      <c r="D150" s="2">
        <f>SUM(D69-D149)</f>
        <v>-961543.20000000019</v>
      </c>
      <c r="E150" s="21">
        <f>SUM(E69-E149)</f>
        <v>-852384</v>
      </c>
      <c r="F150" s="67"/>
    </row>
    <row r="151" spans="1:7" hidden="1"/>
    <row r="152" spans="1:7" hidden="1"/>
    <row r="153" spans="1:7" ht="15.75">
      <c r="A153" s="183" t="s">
        <v>254</v>
      </c>
      <c r="B153" s="183"/>
      <c r="C153" s="183"/>
      <c r="D153" s="68"/>
      <c r="E153" s="69"/>
      <c r="F153" s="69"/>
      <c r="G153" s="70"/>
    </row>
    <row r="154" spans="1:7" ht="15.75">
      <c r="A154" s="183"/>
      <c r="B154" s="183"/>
      <c r="C154" s="183"/>
      <c r="D154" s="68"/>
      <c r="E154" s="71"/>
      <c r="F154" s="71"/>
      <c r="G154" s="70"/>
    </row>
    <row r="155" spans="1:7" ht="15.75">
      <c r="A155" s="183"/>
      <c r="B155" s="183"/>
      <c r="C155" s="183"/>
      <c r="D155" s="68"/>
      <c r="E155" s="108" t="s">
        <v>311</v>
      </c>
      <c r="F155" s="108"/>
      <c r="G155" s="108"/>
    </row>
    <row r="156" spans="1:7" ht="4.5" customHeight="1"/>
    <row r="157" spans="1:7" hidden="1"/>
    <row r="158" spans="1:7" hidden="1"/>
    <row r="159" spans="1:7" hidden="1"/>
    <row r="160" spans="1:7" hidden="1"/>
    <row r="161" spans="2:3" hidden="1"/>
    <row r="162" spans="2:3" hidden="1"/>
    <row r="163" spans="2:3" hidden="1"/>
    <row r="164" spans="2:3" hidden="1"/>
    <row r="165" spans="2:3" hidden="1"/>
    <row r="166" spans="2:3" hidden="1"/>
    <row r="167" spans="2:3" hidden="1"/>
    <row r="168" spans="2:3" hidden="1"/>
    <row r="169" spans="2:3" hidden="1"/>
    <row r="170" spans="2:3" hidden="1"/>
    <row r="171" spans="2:3">
      <c r="B171" s="109" t="s">
        <v>214</v>
      </c>
      <c r="C171" s="110"/>
    </row>
    <row r="172" spans="2:3">
      <c r="B172" s="109" t="s">
        <v>217</v>
      </c>
      <c r="C172" s="110"/>
    </row>
    <row r="173" spans="2:3">
      <c r="B173" s="109" t="s">
        <v>218</v>
      </c>
      <c r="C173" s="110"/>
    </row>
  </sheetData>
  <mergeCells count="5">
    <mergeCell ref="D1:F2"/>
    <mergeCell ref="D4:F4"/>
    <mergeCell ref="B5:F5"/>
    <mergeCell ref="B6:F6"/>
    <mergeCell ref="A153:C155"/>
  </mergeCells>
  <pageMargins left="0.59055118110236227" right="0" top="0" bottom="0" header="0" footer="0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74"/>
  <sheetViews>
    <sheetView topLeftCell="A130" workbookViewId="0">
      <selection activeCell="H147" sqref="H147"/>
    </sheetView>
  </sheetViews>
  <sheetFormatPr defaultRowHeight="12.75"/>
  <cols>
    <col min="1" max="1" width="3.42578125" customWidth="1"/>
    <col min="2" max="2" width="21.7109375" customWidth="1"/>
    <col min="3" max="3" width="32.28515625" customWidth="1"/>
    <col min="4" max="4" width="12.28515625" customWidth="1"/>
    <col min="5" max="5" width="12" customWidth="1"/>
    <col min="6" max="6" width="6.85546875" customWidth="1"/>
  </cols>
  <sheetData>
    <row r="1" spans="2:7" ht="15" hidden="1" customHeight="1">
      <c r="D1" s="180"/>
      <c r="E1" s="180"/>
      <c r="F1" s="180"/>
      <c r="G1" s="83"/>
    </row>
    <row r="2" spans="2:7" ht="28.5" customHeight="1">
      <c r="B2" s="72"/>
      <c r="C2" s="1" t="s">
        <v>212</v>
      </c>
      <c r="D2" s="180"/>
      <c r="E2" s="180"/>
      <c r="F2" s="180"/>
      <c r="G2" s="83"/>
    </row>
    <row r="3" spans="2:7" ht="11.25" hidden="1" customHeight="1">
      <c r="B3" s="72"/>
      <c r="C3" s="72"/>
      <c r="D3" s="72"/>
      <c r="E3" s="72"/>
      <c r="F3" s="72"/>
    </row>
    <row r="4" spans="2:7" ht="6" hidden="1" customHeight="1">
      <c r="B4" s="72" t="s">
        <v>130</v>
      </c>
      <c r="C4" s="73"/>
      <c r="D4" s="181"/>
      <c r="E4" s="181"/>
      <c r="F4" s="181"/>
    </row>
    <row r="5" spans="2:7" ht="18.75">
      <c r="B5" s="182" t="s">
        <v>213</v>
      </c>
      <c r="C5" s="182"/>
      <c r="D5" s="182"/>
      <c r="E5" s="182"/>
      <c r="F5" s="182"/>
    </row>
    <row r="6" spans="2:7" ht="18.75">
      <c r="B6" s="182" t="s">
        <v>297</v>
      </c>
      <c r="C6" s="182"/>
      <c r="D6" s="182"/>
      <c r="E6" s="182"/>
      <c r="F6" s="182"/>
    </row>
    <row r="7" spans="2:7" ht="13.5" customHeight="1" thickBot="1">
      <c r="B7" s="8"/>
      <c r="C7" s="8"/>
      <c r="D7" s="8"/>
      <c r="E7" s="8" t="s">
        <v>68</v>
      </c>
      <c r="F7" s="8"/>
    </row>
    <row r="8" spans="2:7" ht="45.75" thickBot="1">
      <c r="B8" s="9" t="s">
        <v>0</v>
      </c>
      <c r="C8" s="10" t="s">
        <v>1</v>
      </c>
      <c r="D8" s="10" t="s">
        <v>290</v>
      </c>
      <c r="E8" s="10" t="s">
        <v>268</v>
      </c>
      <c r="F8" s="11" t="s">
        <v>2</v>
      </c>
    </row>
    <row r="9" spans="2:7" ht="18.75" customHeight="1" thickBot="1">
      <c r="B9" s="12" t="s">
        <v>69</v>
      </c>
      <c r="C9" s="94" t="s">
        <v>3</v>
      </c>
      <c r="D9" s="2">
        <f>SUM(D10+D11+D12+D13+D14)</f>
        <v>91421.6</v>
      </c>
      <c r="E9" s="2">
        <f>SUM(E10+E11+E12+E13+E14)</f>
        <v>20491.300000000003</v>
      </c>
      <c r="F9" s="13">
        <f t="shared" ref="F9:F75" si="0">IF(ISNUMBER(D9),IF(D9=0,0,E9/D9*100)," ")</f>
        <v>22.414068447719142</v>
      </c>
    </row>
    <row r="10" spans="2:7" ht="30">
      <c r="B10" s="74" t="s">
        <v>85</v>
      </c>
      <c r="C10" s="92" t="s">
        <v>148</v>
      </c>
      <c r="D10" s="14">
        <v>83648.600000000006</v>
      </c>
      <c r="E10" s="14">
        <v>18445</v>
      </c>
      <c r="F10" s="15">
        <f t="shared" si="0"/>
        <v>22.050578252355688</v>
      </c>
    </row>
    <row r="11" spans="2:7" ht="30">
      <c r="B11" s="7" t="s">
        <v>87</v>
      </c>
      <c r="C11" s="93" t="s">
        <v>108</v>
      </c>
      <c r="D11" s="86">
        <v>200</v>
      </c>
      <c r="E11" s="86">
        <v>27.7</v>
      </c>
      <c r="F11" s="17">
        <f t="shared" si="0"/>
        <v>13.849999999999998</v>
      </c>
    </row>
    <row r="12" spans="2:7" ht="60">
      <c r="B12" s="7" t="s">
        <v>88</v>
      </c>
      <c r="C12" s="93" t="s">
        <v>139</v>
      </c>
      <c r="D12" s="24">
        <v>1218.8</v>
      </c>
      <c r="E12" s="24">
        <v>107.7</v>
      </c>
      <c r="F12" s="18">
        <f t="shared" si="0"/>
        <v>8.8365605513619965</v>
      </c>
    </row>
    <row r="13" spans="2:7" ht="30">
      <c r="B13" s="6" t="s">
        <v>89</v>
      </c>
      <c r="C13" s="95" t="s">
        <v>86</v>
      </c>
      <c r="D13" s="88">
        <v>6354.2</v>
      </c>
      <c r="E13" s="88">
        <v>1910.9</v>
      </c>
      <c r="F13" s="17">
        <f t="shared" si="0"/>
        <v>30.073022567750467</v>
      </c>
    </row>
    <row r="14" spans="2:7" ht="60.75" thickBot="1">
      <c r="B14" s="6" t="s">
        <v>118</v>
      </c>
      <c r="C14" s="95" t="s">
        <v>119</v>
      </c>
      <c r="D14" s="20"/>
      <c r="E14" s="20"/>
      <c r="F14" s="82" t="str">
        <f t="shared" si="0"/>
        <v xml:space="preserve"> </v>
      </c>
    </row>
    <row r="15" spans="2:7" ht="43.5" thickBot="1">
      <c r="B15" s="3" t="s">
        <v>219</v>
      </c>
      <c r="C15" s="94" t="s">
        <v>220</v>
      </c>
      <c r="D15" s="21">
        <f>D16</f>
        <v>57815</v>
      </c>
      <c r="E15" s="21">
        <f>E16</f>
        <v>14520</v>
      </c>
      <c r="F15" s="13">
        <f t="shared" si="0"/>
        <v>25.114589639366947</v>
      </c>
    </row>
    <row r="16" spans="2:7" ht="18" customHeight="1">
      <c r="B16" s="5" t="s">
        <v>221</v>
      </c>
      <c r="C16" s="96" t="s">
        <v>222</v>
      </c>
      <c r="D16" s="89">
        <v>57815</v>
      </c>
      <c r="E16" s="89">
        <v>14520</v>
      </c>
      <c r="F16" s="90">
        <f t="shared" si="0"/>
        <v>25.114589639366947</v>
      </c>
    </row>
    <row r="17" spans="2:6" ht="44.25" customHeight="1">
      <c r="B17" s="7" t="s">
        <v>223</v>
      </c>
      <c r="C17" s="93" t="s">
        <v>227</v>
      </c>
      <c r="D17" s="24">
        <v>19743.3</v>
      </c>
      <c r="E17" s="24">
        <v>5400.1</v>
      </c>
      <c r="F17" s="17">
        <f t="shared" si="0"/>
        <v>27.351557237138678</v>
      </c>
    </row>
    <row r="18" spans="2:6" ht="75">
      <c r="B18" s="7" t="s">
        <v>224</v>
      </c>
      <c r="C18" s="93" t="s">
        <v>229</v>
      </c>
      <c r="D18" s="24">
        <v>196.7</v>
      </c>
      <c r="E18" s="24">
        <v>54</v>
      </c>
      <c r="F18" s="17">
        <f t="shared" si="0"/>
        <v>27.452974072191154</v>
      </c>
    </row>
    <row r="19" spans="2:6" ht="60">
      <c r="B19" s="7" t="s">
        <v>225</v>
      </c>
      <c r="C19" s="93" t="s">
        <v>228</v>
      </c>
      <c r="D19" s="24">
        <v>41823.9</v>
      </c>
      <c r="E19" s="24">
        <v>10056.4</v>
      </c>
      <c r="F19" s="17">
        <f t="shared" si="0"/>
        <v>24.044625202336462</v>
      </c>
    </row>
    <row r="20" spans="2:6" ht="43.5" customHeight="1" thickBot="1">
      <c r="B20" s="4" t="s">
        <v>226</v>
      </c>
      <c r="C20" s="97" t="s">
        <v>230</v>
      </c>
      <c r="D20" s="27">
        <v>-3948.9</v>
      </c>
      <c r="E20" s="27">
        <v>-990.5</v>
      </c>
      <c r="F20" s="17">
        <f t="shared" si="0"/>
        <v>25.082934488085289</v>
      </c>
    </row>
    <row r="21" spans="2:6" ht="16.5" customHeight="1" thickBot="1">
      <c r="B21" s="3" t="s">
        <v>70</v>
      </c>
      <c r="C21" s="94" t="s">
        <v>53</v>
      </c>
      <c r="D21" s="2">
        <f>SUM(D22+D23+D24+D25)</f>
        <v>41021.699999999997</v>
      </c>
      <c r="E21" s="2">
        <f>SUM(E22+E23+E24+E25)</f>
        <v>10355.200000000001</v>
      </c>
      <c r="F21" s="13">
        <f t="shared" si="0"/>
        <v>25.243224927294584</v>
      </c>
    </row>
    <row r="22" spans="2:6" ht="30">
      <c r="B22" s="75" t="s">
        <v>92</v>
      </c>
      <c r="C22" s="98" t="s">
        <v>48</v>
      </c>
      <c r="D22" s="23">
        <v>12413.5</v>
      </c>
      <c r="E22" s="23">
        <v>3358.6</v>
      </c>
      <c r="F22" s="15">
        <f t="shared" si="0"/>
        <v>27.056027711765417</v>
      </c>
    </row>
    <row r="23" spans="2:6" ht="15">
      <c r="B23" s="7" t="s">
        <v>120</v>
      </c>
      <c r="C23" s="93" t="s">
        <v>4</v>
      </c>
      <c r="D23" s="24">
        <v>25000</v>
      </c>
      <c r="E23" s="24">
        <v>5235.8999999999996</v>
      </c>
      <c r="F23" s="17">
        <f t="shared" si="0"/>
        <v>20.9436</v>
      </c>
    </row>
    <row r="24" spans="2:6" ht="15">
      <c r="B24" s="7" t="s">
        <v>93</v>
      </c>
      <c r="C24" s="93" t="s">
        <v>5</v>
      </c>
      <c r="D24" s="24">
        <v>3528.2</v>
      </c>
      <c r="E24" s="24">
        <v>1669.2</v>
      </c>
      <c r="F24" s="17">
        <f t="shared" si="0"/>
        <v>47.310243183493</v>
      </c>
    </row>
    <row r="25" spans="2:6" ht="45.75" thickBot="1">
      <c r="B25" s="80" t="s">
        <v>196</v>
      </c>
      <c r="C25" s="99" t="s">
        <v>195</v>
      </c>
      <c r="D25" s="87">
        <v>80</v>
      </c>
      <c r="E25" s="87">
        <v>91.5</v>
      </c>
      <c r="F25" s="81">
        <f t="shared" si="0"/>
        <v>114.375</v>
      </c>
    </row>
    <row r="26" spans="2:6" ht="15" thickBot="1">
      <c r="B26" s="3" t="s">
        <v>71</v>
      </c>
      <c r="C26" s="94" t="s">
        <v>6</v>
      </c>
      <c r="D26" s="2">
        <f>SUM(D27+D28+D29)</f>
        <v>14992.3</v>
      </c>
      <c r="E26" s="21">
        <f>SUM(E27+E28+E29)</f>
        <v>4192</v>
      </c>
      <c r="F26" s="13">
        <f t="shared" si="0"/>
        <v>27.961019990261672</v>
      </c>
    </row>
    <row r="27" spans="2:6" ht="15">
      <c r="B27" s="74" t="s">
        <v>94</v>
      </c>
      <c r="C27" s="92" t="s">
        <v>7</v>
      </c>
      <c r="D27" s="14"/>
      <c r="E27" s="86"/>
      <c r="F27" s="31" t="str">
        <f t="shared" si="0"/>
        <v xml:space="preserve"> </v>
      </c>
    </row>
    <row r="28" spans="2:6" ht="15">
      <c r="B28" s="7" t="s">
        <v>95</v>
      </c>
      <c r="C28" s="93" t="s">
        <v>37</v>
      </c>
      <c r="D28" s="16">
        <v>14992.3</v>
      </c>
      <c r="E28" s="24">
        <v>4192</v>
      </c>
      <c r="F28" s="17">
        <f t="shared" si="0"/>
        <v>27.961019990261672</v>
      </c>
    </row>
    <row r="29" spans="2:6" ht="15.75" thickBot="1">
      <c r="B29" s="6" t="s">
        <v>96</v>
      </c>
      <c r="C29" s="95" t="s">
        <v>8</v>
      </c>
      <c r="D29" s="20"/>
      <c r="E29" s="20"/>
      <c r="F29" s="30" t="str">
        <f t="shared" si="0"/>
        <v xml:space="preserve"> </v>
      </c>
    </row>
    <row r="30" spans="2:6" ht="15" thickBot="1">
      <c r="B30" s="3" t="s">
        <v>72</v>
      </c>
      <c r="C30" s="94" t="s">
        <v>45</v>
      </c>
      <c r="D30" s="2">
        <v>6283.5</v>
      </c>
      <c r="E30" s="2">
        <v>1690.5</v>
      </c>
      <c r="F30" s="13">
        <f t="shared" si="0"/>
        <v>26.903795655287659</v>
      </c>
    </row>
    <row r="31" spans="2:6" ht="29.25" thickBot="1">
      <c r="B31" s="3" t="s">
        <v>73</v>
      </c>
      <c r="C31" s="94" t="s">
        <v>46</v>
      </c>
      <c r="D31" s="2"/>
      <c r="E31" s="2"/>
      <c r="F31" s="13" t="str">
        <f t="shared" si="0"/>
        <v xml:space="preserve"> </v>
      </c>
    </row>
    <row r="32" spans="2:6" ht="29.25" thickBot="1">
      <c r="B32" s="5" t="s">
        <v>74</v>
      </c>
      <c r="C32" s="100" t="s">
        <v>39</v>
      </c>
      <c r="D32" s="32">
        <v>12161.5</v>
      </c>
      <c r="E32" s="32">
        <v>3988.7</v>
      </c>
      <c r="F32" s="13">
        <f t="shared" si="0"/>
        <v>32.797763433786947</v>
      </c>
    </row>
    <row r="33" spans="2:6" ht="29.25" thickBot="1">
      <c r="B33" s="3" t="s">
        <v>75</v>
      </c>
      <c r="C33" s="94" t="s">
        <v>40</v>
      </c>
      <c r="D33" s="2">
        <v>1900</v>
      </c>
      <c r="E33" s="2">
        <v>312.60000000000002</v>
      </c>
      <c r="F33" s="13">
        <f t="shared" si="0"/>
        <v>16.452631578947368</v>
      </c>
    </row>
    <row r="34" spans="2:6" ht="29.25" thickBot="1">
      <c r="B34" s="3" t="s">
        <v>161</v>
      </c>
      <c r="C34" s="94" t="s">
        <v>149</v>
      </c>
      <c r="D34" s="21">
        <v>47399.1</v>
      </c>
      <c r="E34" s="2">
        <v>8789.2000000000007</v>
      </c>
      <c r="F34" s="13">
        <f t="shared" si="0"/>
        <v>18.542968115428355</v>
      </c>
    </row>
    <row r="35" spans="2:6" ht="29.25" thickBot="1">
      <c r="B35" s="3" t="s">
        <v>76</v>
      </c>
      <c r="C35" s="94" t="s">
        <v>41</v>
      </c>
      <c r="D35" s="21">
        <v>23250</v>
      </c>
      <c r="E35" s="21">
        <v>8196.9</v>
      </c>
      <c r="F35" s="13">
        <f t="shared" si="0"/>
        <v>35.255483870967744</v>
      </c>
    </row>
    <row r="36" spans="2:6" ht="29.25" thickBot="1">
      <c r="B36" s="3" t="s">
        <v>77</v>
      </c>
      <c r="C36" s="94" t="s">
        <v>42</v>
      </c>
      <c r="D36" s="21">
        <v>3310.8</v>
      </c>
      <c r="E36" s="21">
        <v>1060.9000000000001</v>
      </c>
      <c r="F36" s="13">
        <f t="shared" si="0"/>
        <v>32.043614836293344</v>
      </c>
    </row>
    <row r="37" spans="2:6" ht="15" thickBot="1">
      <c r="B37" s="3" t="s">
        <v>78</v>
      </c>
      <c r="C37" s="94" t="s">
        <v>43</v>
      </c>
      <c r="D37" s="2">
        <f>SUM(D38+D39+D40)</f>
        <v>0</v>
      </c>
      <c r="E37" s="2">
        <f>SUM(E38+E39+E40)</f>
        <v>2.6000000000000014</v>
      </c>
      <c r="F37" s="13">
        <f t="shared" si="0"/>
        <v>0</v>
      </c>
    </row>
    <row r="38" spans="2:6" ht="30">
      <c r="B38" s="76" t="s">
        <v>97</v>
      </c>
      <c r="C38" s="101" t="s">
        <v>50</v>
      </c>
      <c r="D38" s="33"/>
      <c r="E38" s="33">
        <v>-22.4</v>
      </c>
      <c r="F38" s="31" t="str">
        <f t="shared" si="0"/>
        <v xml:space="preserve"> </v>
      </c>
    </row>
    <row r="39" spans="2:6" ht="30">
      <c r="B39" s="7" t="s">
        <v>98</v>
      </c>
      <c r="C39" s="93" t="s">
        <v>49</v>
      </c>
      <c r="D39" s="16"/>
      <c r="E39" s="16"/>
      <c r="F39" s="22" t="str">
        <f t="shared" si="0"/>
        <v xml:space="preserve"> </v>
      </c>
    </row>
    <row r="40" spans="2:6" ht="15.75" thickBot="1">
      <c r="B40" s="4" t="s">
        <v>99</v>
      </c>
      <c r="C40" s="97" t="s">
        <v>52</v>
      </c>
      <c r="D40" s="26"/>
      <c r="E40" s="34">
        <v>25</v>
      </c>
      <c r="F40" s="30" t="str">
        <f t="shared" si="0"/>
        <v xml:space="preserve"> </v>
      </c>
    </row>
    <row r="41" spans="2:6" ht="29.25" customHeight="1" thickBot="1">
      <c r="B41" s="3"/>
      <c r="C41" s="94" t="s">
        <v>106</v>
      </c>
      <c r="D41" s="21">
        <f>SUM(D9+D21+D26+D30+D31+D32+D33+D34+D35+D36+D37+D15)</f>
        <v>299555.5</v>
      </c>
      <c r="E41" s="21">
        <f>SUM(E9+E21+E26+E30+E31+E32+E33+E34+E35+E36+E37+E15)</f>
        <v>73599.899999999994</v>
      </c>
      <c r="F41" s="13">
        <f t="shared" si="0"/>
        <v>24.569704111592007</v>
      </c>
    </row>
    <row r="42" spans="2:6" ht="43.5" thickBot="1">
      <c r="B42" s="3" t="s">
        <v>65</v>
      </c>
      <c r="C42" s="94" t="s">
        <v>63</v>
      </c>
      <c r="D42" s="2"/>
      <c r="E42" s="35"/>
      <c r="F42" s="13" t="str">
        <f t="shared" si="0"/>
        <v xml:space="preserve"> </v>
      </c>
    </row>
    <row r="43" spans="2:6" ht="29.25" thickBot="1">
      <c r="B43" s="4" t="s">
        <v>64</v>
      </c>
      <c r="C43" s="102" t="s">
        <v>51</v>
      </c>
      <c r="D43" s="36"/>
      <c r="E43" s="37"/>
      <c r="F43" s="13" t="str">
        <f t="shared" si="0"/>
        <v xml:space="preserve"> </v>
      </c>
    </row>
    <row r="44" spans="2:6" ht="17.25" customHeight="1" thickBot="1">
      <c r="B44" s="4"/>
      <c r="C44" s="102" t="s">
        <v>107</v>
      </c>
      <c r="D44" s="36">
        <f>SUM(D41+D42+D43)</f>
        <v>299555.5</v>
      </c>
      <c r="E44" s="84">
        <f>SUM(E41+E42+E43)</f>
        <v>73599.899999999994</v>
      </c>
      <c r="F44" s="13">
        <f t="shared" si="0"/>
        <v>24.569704111592007</v>
      </c>
    </row>
    <row r="45" spans="2:6" ht="29.25" thickBot="1">
      <c r="B45" s="3" t="s">
        <v>79</v>
      </c>
      <c r="C45" s="94" t="s">
        <v>131</v>
      </c>
      <c r="D45" s="21">
        <f>SUM(D46+D66+D67+D68+D69)</f>
        <v>1334998</v>
      </c>
      <c r="E45" s="21">
        <f>SUM(E46+E66+E67+E68+E69)</f>
        <v>-199994.60000000003</v>
      </c>
      <c r="F45" s="13">
        <f t="shared" si="0"/>
        <v>-14.980891357140614</v>
      </c>
    </row>
    <row r="46" spans="2:6" ht="57.75" thickBot="1">
      <c r="B46" s="3" t="s">
        <v>181</v>
      </c>
      <c r="C46" s="94" t="s">
        <v>182</v>
      </c>
      <c r="D46" s="2">
        <f>SUM(D47+D49+D57+D63)</f>
        <v>1334993</v>
      </c>
      <c r="E46" s="21">
        <f>SUM(E47+E49+E57+E63)</f>
        <v>147004.19999999998</v>
      </c>
      <c r="F46" s="13">
        <f t="shared" si="0"/>
        <v>11.011608300567866</v>
      </c>
    </row>
    <row r="47" spans="2:6" ht="29.25" thickBot="1">
      <c r="B47" s="3" t="s">
        <v>285</v>
      </c>
      <c r="C47" s="94" t="s">
        <v>142</v>
      </c>
      <c r="D47" s="2">
        <f>SUM(D48)</f>
        <v>178880</v>
      </c>
      <c r="E47" s="2">
        <f>SUM(E48)</f>
        <v>44720</v>
      </c>
      <c r="F47" s="13">
        <f t="shared" si="0"/>
        <v>25</v>
      </c>
    </row>
    <row r="48" spans="2:6" ht="30.75" thickBot="1">
      <c r="B48" s="74" t="s">
        <v>271</v>
      </c>
      <c r="C48" s="92" t="s">
        <v>150</v>
      </c>
      <c r="D48" s="14">
        <v>178880</v>
      </c>
      <c r="E48" s="14">
        <v>44720</v>
      </c>
      <c r="F48" s="15">
        <f t="shared" si="0"/>
        <v>25</v>
      </c>
    </row>
    <row r="49" spans="2:6" ht="15" thickBot="1">
      <c r="B49" s="77" t="s">
        <v>284</v>
      </c>
      <c r="C49" s="103" t="s">
        <v>9</v>
      </c>
      <c r="D49" s="2">
        <f>SUM(D50:D56)</f>
        <v>601692.9</v>
      </c>
      <c r="E49" s="2">
        <f>SUM(E50:E56)</f>
        <v>95511</v>
      </c>
      <c r="F49" s="13">
        <f t="shared" si="0"/>
        <v>15.873712320687181</v>
      </c>
    </row>
    <row r="50" spans="2:6" ht="60">
      <c r="B50" s="74" t="s">
        <v>279</v>
      </c>
      <c r="C50" s="92" t="s">
        <v>164</v>
      </c>
      <c r="D50" s="14">
        <v>1810.2</v>
      </c>
      <c r="E50" s="14">
        <v>452.5</v>
      </c>
      <c r="F50" s="17">
        <f t="shared" si="0"/>
        <v>24.997237874268034</v>
      </c>
    </row>
    <row r="51" spans="2:6" ht="45">
      <c r="B51" s="7" t="s">
        <v>283</v>
      </c>
      <c r="C51" s="93" t="s">
        <v>165</v>
      </c>
      <c r="D51" s="16">
        <v>2774.6</v>
      </c>
      <c r="E51" s="16">
        <v>690.9</v>
      </c>
      <c r="F51" s="18">
        <f t="shared" si="0"/>
        <v>24.900886614286744</v>
      </c>
    </row>
    <row r="52" spans="2:6" ht="45">
      <c r="B52" s="7" t="s">
        <v>277</v>
      </c>
      <c r="C52" s="93" t="s">
        <v>166</v>
      </c>
      <c r="D52" s="16">
        <v>58694.3</v>
      </c>
      <c r="E52" s="16">
        <v>8999.6</v>
      </c>
      <c r="F52" s="17">
        <f t="shared" si="0"/>
        <v>15.333005078857742</v>
      </c>
    </row>
    <row r="53" spans="2:6" ht="69.75" customHeight="1">
      <c r="B53" s="74" t="s">
        <v>278</v>
      </c>
      <c r="C53" s="92" t="s">
        <v>167</v>
      </c>
      <c r="D53" s="14">
        <v>12113.4</v>
      </c>
      <c r="E53" s="14">
        <v>2932</v>
      </c>
      <c r="F53" s="18">
        <f t="shared" si="0"/>
        <v>24.204599864612746</v>
      </c>
    </row>
    <row r="54" spans="2:6" ht="103.5" customHeight="1">
      <c r="B54" s="7" t="s">
        <v>281</v>
      </c>
      <c r="C54" s="93" t="s">
        <v>170</v>
      </c>
      <c r="D54" s="16">
        <v>604.20000000000005</v>
      </c>
      <c r="E54" s="16"/>
      <c r="F54" s="17">
        <f t="shared" si="0"/>
        <v>0</v>
      </c>
    </row>
    <row r="55" spans="2:6" ht="105">
      <c r="B55" s="7" t="s">
        <v>280</v>
      </c>
      <c r="C55" s="93" t="s">
        <v>169</v>
      </c>
      <c r="D55" s="16">
        <v>1208.4000000000001</v>
      </c>
      <c r="E55" s="16"/>
      <c r="F55" s="17">
        <f t="shared" si="0"/>
        <v>0</v>
      </c>
    </row>
    <row r="56" spans="2:6" ht="19.5" customHeight="1" thickBot="1">
      <c r="B56" s="4" t="s">
        <v>282</v>
      </c>
      <c r="C56" s="97" t="s">
        <v>10</v>
      </c>
      <c r="D56" s="26">
        <v>524487.80000000005</v>
      </c>
      <c r="E56" s="26">
        <v>82436</v>
      </c>
      <c r="F56" s="40">
        <f t="shared" si="0"/>
        <v>15.717429461657639</v>
      </c>
    </row>
    <row r="57" spans="2:6" ht="22.5" customHeight="1" thickBot="1">
      <c r="B57" s="3" t="s">
        <v>286</v>
      </c>
      <c r="C57" s="94" t="s">
        <v>11</v>
      </c>
      <c r="D57" s="21">
        <f>SUM(D58+D60+D62+D59+D61)</f>
        <v>547395.29999999993</v>
      </c>
      <c r="E57" s="21">
        <f>SUM(E58+E60+E62+E59+E61)</f>
        <v>5700.9</v>
      </c>
      <c r="F57" s="13">
        <f t="shared" si="0"/>
        <v>1.0414594352563862</v>
      </c>
    </row>
    <row r="58" spans="2:6" ht="75">
      <c r="B58" s="7" t="s">
        <v>272</v>
      </c>
      <c r="C58" s="93" t="s">
        <v>180</v>
      </c>
      <c r="D58" s="16">
        <v>70938.399999999994</v>
      </c>
      <c r="E58" s="16"/>
      <c r="F58" s="17">
        <f t="shared" si="0"/>
        <v>0</v>
      </c>
    </row>
    <row r="59" spans="2:6" ht="120.75" customHeight="1">
      <c r="B59" s="7" t="s">
        <v>273</v>
      </c>
      <c r="C59" s="93" t="s">
        <v>174</v>
      </c>
      <c r="D59" s="16">
        <v>111350.7</v>
      </c>
      <c r="E59" s="16"/>
      <c r="F59" s="18">
        <f t="shared" si="0"/>
        <v>0</v>
      </c>
    </row>
    <row r="60" spans="2:6" ht="59.25" customHeight="1">
      <c r="B60" s="7" t="s">
        <v>276</v>
      </c>
      <c r="C60" s="93" t="s">
        <v>275</v>
      </c>
      <c r="D60" s="16">
        <v>325528.7</v>
      </c>
      <c r="E60" s="16"/>
      <c r="F60" s="17">
        <f t="shared" si="0"/>
        <v>0</v>
      </c>
    </row>
    <row r="61" spans="2:6" ht="105" customHeight="1">
      <c r="B61" s="7" t="s">
        <v>298</v>
      </c>
      <c r="C61" s="93" t="s">
        <v>266</v>
      </c>
      <c r="D61" s="16">
        <v>1757.1</v>
      </c>
      <c r="E61" s="16"/>
      <c r="F61" s="17">
        <f t="shared" si="0"/>
        <v>0</v>
      </c>
    </row>
    <row r="62" spans="2:6" ht="30.75" thickBot="1">
      <c r="B62" s="4" t="s">
        <v>274</v>
      </c>
      <c r="C62" s="97" t="s">
        <v>152</v>
      </c>
      <c r="D62" s="26">
        <v>37820.400000000001</v>
      </c>
      <c r="E62" s="26">
        <v>5700.9</v>
      </c>
      <c r="F62" s="40">
        <f t="shared" si="0"/>
        <v>15.073611067043183</v>
      </c>
    </row>
    <row r="63" spans="2:6" ht="29.25" thickBot="1">
      <c r="B63" s="3" t="s">
        <v>287</v>
      </c>
      <c r="C63" s="94" t="s">
        <v>55</v>
      </c>
      <c r="D63" s="21">
        <f>SUM(D64+D65)</f>
        <v>7024.8</v>
      </c>
      <c r="E63" s="21">
        <f>SUM(E64+E65)</f>
        <v>1072.3</v>
      </c>
      <c r="F63" s="13">
        <f t="shared" si="0"/>
        <v>15.26449151577269</v>
      </c>
    </row>
    <row r="64" spans="2:6" ht="123" customHeight="1">
      <c r="B64" s="7" t="s">
        <v>288</v>
      </c>
      <c r="C64" s="105" t="s">
        <v>247</v>
      </c>
      <c r="D64" s="16">
        <v>6297.1</v>
      </c>
      <c r="E64" s="16">
        <v>1053</v>
      </c>
      <c r="F64" s="18">
        <f t="shared" si="0"/>
        <v>16.721983135093932</v>
      </c>
    </row>
    <row r="65" spans="2:8" ht="60">
      <c r="B65" s="7" t="s">
        <v>289</v>
      </c>
      <c r="C65" s="105" t="s">
        <v>178</v>
      </c>
      <c r="D65" s="16">
        <v>727.7</v>
      </c>
      <c r="E65" s="16">
        <v>19.3</v>
      </c>
      <c r="F65" s="17">
        <f t="shared" si="0"/>
        <v>2.6521918372955886</v>
      </c>
    </row>
    <row r="66" spans="2:8" ht="39.75" customHeight="1">
      <c r="B66" s="5" t="s">
        <v>293</v>
      </c>
      <c r="C66" s="116" t="s">
        <v>295</v>
      </c>
      <c r="D66" s="29"/>
      <c r="E66" s="112">
        <v>519.79999999999995</v>
      </c>
      <c r="F66" s="18"/>
    </row>
    <row r="67" spans="2:8" ht="45">
      <c r="B67" s="7" t="s">
        <v>67</v>
      </c>
      <c r="C67" s="105" t="s">
        <v>183</v>
      </c>
      <c r="D67" s="16">
        <v>5</v>
      </c>
      <c r="E67" s="42">
        <v>425.9</v>
      </c>
      <c r="F67" s="17">
        <f t="shared" si="0"/>
        <v>8518</v>
      </c>
      <c r="H67" s="85"/>
    </row>
    <row r="68" spans="2:8" ht="101.25">
      <c r="B68" s="5" t="s">
        <v>292</v>
      </c>
      <c r="C68" s="115" t="s">
        <v>294</v>
      </c>
      <c r="D68" s="29"/>
      <c r="E68" s="112">
        <v>6</v>
      </c>
      <c r="F68" s="18"/>
      <c r="H68" s="85"/>
    </row>
    <row r="69" spans="2:8" ht="29.25" thickBot="1">
      <c r="B69" s="6" t="s">
        <v>121</v>
      </c>
      <c r="C69" s="107" t="s">
        <v>51</v>
      </c>
      <c r="D69" s="39"/>
      <c r="E69" s="43">
        <v>-347950.5</v>
      </c>
      <c r="F69" s="91" t="str">
        <f t="shared" si="0"/>
        <v xml:space="preserve"> </v>
      </c>
    </row>
    <row r="70" spans="2:8" ht="19.5" customHeight="1" thickBot="1">
      <c r="B70" s="3" t="s">
        <v>84</v>
      </c>
      <c r="C70" s="2" t="s">
        <v>12</v>
      </c>
      <c r="D70" s="21">
        <f>SUM(D44+D45)</f>
        <v>1634553.5</v>
      </c>
      <c r="E70" s="21">
        <f>SUM(E44+E45)</f>
        <v>-126394.70000000004</v>
      </c>
      <c r="F70" s="13">
        <f t="shared" si="0"/>
        <v>-7.7326743970142333</v>
      </c>
    </row>
    <row r="71" spans="2:8" ht="18.75" customHeight="1" thickBot="1">
      <c r="B71" s="12"/>
      <c r="C71" s="2" t="s">
        <v>13</v>
      </c>
      <c r="D71" s="44"/>
      <c r="E71" s="45"/>
      <c r="F71" s="13" t="str">
        <f t="shared" si="0"/>
        <v xml:space="preserve"> </v>
      </c>
    </row>
    <row r="72" spans="2:8" ht="28.5" customHeight="1" thickBot="1">
      <c r="B72" s="46" t="s">
        <v>14</v>
      </c>
      <c r="C72" s="2" t="s">
        <v>134</v>
      </c>
      <c r="D72" s="2">
        <f>SUM(D73+D74+D75+D76+D77+D80+D81+D82)</f>
        <v>56395.200000000004</v>
      </c>
      <c r="E72" s="2">
        <f>SUM(E73+E74+E75+E76+E77+E80+E81+E82)</f>
        <v>13379.900000000003</v>
      </c>
      <c r="F72" s="13">
        <f t="shared" si="0"/>
        <v>23.725246120237188</v>
      </c>
    </row>
    <row r="73" spans="2:8" ht="13.5" customHeight="1">
      <c r="B73" s="47" t="s">
        <v>33</v>
      </c>
      <c r="C73" s="33" t="s">
        <v>57</v>
      </c>
      <c r="D73" s="33">
        <v>34049.5</v>
      </c>
      <c r="E73" s="33">
        <v>8151.3</v>
      </c>
      <c r="F73" s="15">
        <f t="shared" si="0"/>
        <v>23.939558583826489</v>
      </c>
    </row>
    <row r="74" spans="2:8" ht="14.25" customHeight="1">
      <c r="B74" s="48" t="s">
        <v>34</v>
      </c>
      <c r="C74" s="16" t="s">
        <v>60</v>
      </c>
      <c r="D74" s="16">
        <v>10285</v>
      </c>
      <c r="E74" s="16">
        <v>2717.7</v>
      </c>
      <c r="F74" s="17">
        <f t="shared" si="0"/>
        <v>26.423918327661646</v>
      </c>
    </row>
    <row r="75" spans="2:8" ht="18" customHeight="1">
      <c r="B75" s="48" t="s">
        <v>210</v>
      </c>
      <c r="C75" s="16" t="s">
        <v>135</v>
      </c>
      <c r="D75" s="16">
        <v>1155.0999999999999</v>
      </c>
      <c r="E75" s="16">
        <v>185.2</v>
      </c>
      <c r="F75" s="18">
        <f t="shared" si="0"/>
        <v>16.033243874989179</v>
      </c>
    </row>
    <row r="76" spans="2:8" ht="17.25" customHeight="1">
      <c r="B76" s="48" t="s">
        <v>206</v>
      </c>
      <c r="C76" s="16" t="s">
        <v>125</v>
      </c>
      <c r="D76" s="16">
        <v>48</v>
      </c>
      <c r="E76" s="16"/>
      <c r="F76" s="17">
        <f t="shared" ref="F76:F107" si="1">IF(ISNUMBER(D76),IF(D76=0,0,E76/D76*100)," ")</f>
        <v>0</v>
      </c>
    </row>
    <row r="77" spans="2:8" ht="17.25" customHeight="1">
      <c r="B77" s="48" t="s">
        <v>211</v>
      </c>
      <c r="C77" s="16" t="s">
        <v>56</v>
      </c>
      <c r="D77" s="16">
        <v>2076.3000000000002</v>
      </c>
      <c r="E77" s="16">
        <v>674.7</v>
      </c>
      <c r="F77" s="17">
        <f t="shared" si="1"/>
        <v>32.495304146799597</v>
      </c>
    </row>
    <row r="78" spans="2:8" ht="16.5" customHeight="1">
      <c r="B78" s="48" t="s">
        <v>240</v>
      </c>
      <c r="C78" s="16" t="s">
        <v>144</v>
      </c>
      <c r="D78" s="16">
        <v>1004.2</v>
      </c>
      <c r="E78" s="16">
        <v>140</v>
      </c>
      <c r="F78" s="17">
        <f t="shared" si="1"/>
        <v>13.941445927106152</v>
      </c>
    </row>
    <row r="79" spans="2:8" ht="17.25" customHeight="1">
      <c r="B79" s="48" t="s">
        <v>241</v>
      </c>
      <c r="C79" s="16" t="s">
        <v>61</v>
      </c>
      <c r="D79" s="16">
        <v>1032</v>
      </c>
      <c r="E79" s="16">
        <v>534.5</v>
      </c>
      <c r="F79" s="18">
        <f t="shared" si="1"/>
        <v>51.792635658914733</v>
      </c>
    </row>
    <row r="80" spans="2:8" ht="30">
      <c r="B80" s="48" t="s">
        <v>200</v>
      </c>
      <c r="C80" s="16" t="s">
        <v>133</v>
      </c>
      <c r="D80" s="16">
        <v>243.3</v>
      </c>
      <c r="E80" s="16">
        <v>77.099999999999994</v>
      </c>
      <c r="F80" s="17">
        <f t="shared" si="1"/>
        <v>31.689272503082609</v>
      </c>
    </row>
    <row r="81" spans="2:6" ht="30">
      <c r="B81" s="48" t="s">
        <v>197</v>
      </c>
      <c r="C81" s="16" t="s">
        <v>156</v>
      </c>
      <c r="D81" s="16">
        <v>3213.1</v>
      </c>
      <c r="E81" s="16">
        <v>584.20000000000005</v>
      </c>
      <c r="F81" s="17">
        <f t="shared" si="1"/>
        <v>18.181818181818183</v>
      </c>
    </row>
    <row r="82" spans="2:6" ht="15.75" thickBot="1">
      <c r="B82" s="25"/>
      <c r="C82" s="26" t="s">
        <v>15</v>
      </c>
      <c r="D82" s="26">
        <v>5324.9</v>
      </c>
      <c r="E82" s="26">
        <v>989.7</v>
      </c>
      <c r="F82" s="40">
        <f t="shared" si="1"/>
        <v>18.586264530789311</v>
      </c>
    </row>
    <row r="83" spans="2:6" ht="18.75" customHeight="1" thickBot="1">
      <c r="B83" s="46" t="s">
        <v>16</v>
      </c>
      <c r="C83" s="2" t="s">
        <v>17</v>
      </c>
      <c r="D83" s="2">
        <f>D84</f>
        <v>1810.2</v>
      </c>
      <c r="E83" s="2">
        <f>E84</f>
        <v>322.60000000000002</v>
      </c>
      <c r="F83" s="13">
        <f t="shared" si="1"/>
        <v>17.821235222627337</v>
      </c>
    </row>
    <row r="84" spans="2:6" ht="16.5" customHeight="1" thickBot="1">
      <c r="B84" s="28" t="s">
        <v>199</v>
      </c>
      <c r="C84" s="29" t="s">
        <v>122</v>
      </c>
      <c r="D84" s="29">
        <v>1810.2</v>
      </c>
      <c r="E84" s="23">
        <v>322.60000000000002</v>
      </c>
      <c r="F84" s="79">
        <f t="shared" si="1"/>
        <v>17.821235222627337</v>
      </c>
    </row>
    <row r="85" spans="2:6" ht="32.25" customHeight="1" thickBot="1">
      <c r="B85" s="46" t="s">
        <v>18</v>
      </c>
      <c r="C85" s="2" t="s">
        <v>44</v>
      </c>
      <c r="D85" s="2">
        <f>SUM(D86+D87+D88+D89+D91+D92+D93)</f>
        <v>6165.5999999999995</v>
      </c>
      <c r="E85" s="2">
        <f>SUM(E86+E87+E88+E89+E91+E92+E93)</f>
        <v>1383.4000000000003</v>
      </c>
      <c r="F85" s="13">
        <f t="shared" si="1"/>
        <v>22.437394576359161</v>
      </c>
    </row>
    <row r="86" spans="2:6" ht="15">
      <c r="B86" s="49" t="s">
        <v>33</v>
      </c>
      <c r="C86" s="23" t="s">
        <v>57</v>
      </c>
      <c r="D86" s="23">
        <v>4117.2</v>
      </c>
      <c r="E86" s="23">
        <v>1023.4</v>
      </c>
      <c r="F86" s="15">
        <f t="shared" si="1"/>
        <v>24.856698727290389</v>
      </c>
    </row>
    <row r="87" spans="2:6" ht="15">
      <c r="B87" s="50" t="s">
        <v>34</v>
      </c>
      <c r="C87" s="20" t="s">
        <v>60</v>
      </c>
      <c r="D87" s="20">
        <v>1241.3</v>
      </c>
      <c r="E87" s="20">
        <v>338</v>
      </c>
      <c r="F87" s="17">
        <f t="shared" si="1"/>
        <v>27.229517441392094</v>
      </c>
    </row>
    <row r="88" spans="2:6" ht="15">
      <c r="B88" s="50" t="s">
        <v>141</v>
      </c>
      <c r="C88" s="20" t="s">
        <v>135</v>
      </c>
      <c r="D88" s="20">
        <v>51.2</v>
      </c>
      <c r="E88" s="20">
        <v>14.2</v>
      </c>
      <c r="F88" s="18">
        <f t="shared" si="1"/>
        <v>27.734374999999993</v>
      </c>
    </row>
    <row r="89" spans="2:6" ht="15">
      <c r="B89" s="50" t="s">
        <v>35</v>
      </c>
      <c r="C89" s="20" t="s">
        <v>27</v>
      </c>
      <c r="D89" s="20">
        <v>143.6</v>
      </c>
      <c r="E89" s="20">
        <v>0.4</v>
      </c>
      <c r="F89" s="17">
        <f t="shared" si="1"/>
        <v>0.27855153203342625</v>
      </c>
    </row>
    <row r="90" spans="2:6" ht="15">
      <c r="B90" s="50" t="s">
        <v>155</v>
      </c>
      <c r="C90" s="20" t="s">
        <v>144</v>
      </c>
      <c r="D90" s="20">
        <v>78.3</v>
      </c>
      <c r="E90" s="20">
        <v>0.4</v>
      </c>
      <c r="F90" s="18">
        <f t="shared" si="1"/>
        <v>0.51085568326947639</v>
      </c>
    </row>
    <row r="91" spans="2:6" ht="30">
      <c r="B91" s="50" t="s">
        <v>36</v>
      </c>
      <c r="C91" s="16" t="s">
        <v>133</v>
      </c>
      <c r="D91" s="20">
        <v>260</v>
      </c>
      <c r="E91" s="20"/>
      <c r="F91" s="17">
        <f t="shared" si="1"/>
        <v>0</v>
      </c>
    </row>
    <row r="92" spans="2:6" ht="30">
      <c r="B92" s="50" t="s">
        <v>38</v>
      </c>
      <c r="C92" s="16" t="s">
        <v>156</v>
      </c>
      <c r="D92" s="20">
        <v>25.9</v>
      </c>
      <c r="E92" s="20"/>
      <c r="F92" s="17">
        <f t="shared" si="1"/>
        <v>0</v>
      </c>
    </row>
    <row r="93" spans="2:6" ht="15.75" thickBot="1">
      <c r="B93" s="51"/>
      <c r="C93" s="39" t="s">
        <v>15</v>
      </c>
      <c r="D93" s="39">
        <v>326.39999999999998</v>
      </c>
      <c r="E93" s="39">
        <v>7.4</v>
      </c>
      <c r="F93" s="40">
        <f t="shared" si="1"/>
        <v>2.2671568627450984</v>
      </c>
    </row>
    <row r="94" spans="2:6" ht="15" thickBot="1">
      <c r="B94" s="46" t="s">
        <v>19</v>
      </c>
      <c r="C94" s="2" t="s">
        <v>20</v>
      </c>
      <c r="D94" s="2">
        <f>SUM(D95+D96+D97+D98+D99)</f>
        <v>62599.1</v>
      </c>
      <c r="E94" s="2">
        <f>SUM(E95+E96+E97+E98+E99)</f>
        <v>3000.4</v>
      </c>
      <c r="F94" s="13">
        <f t="shared" si="1"/>
        <v>4.7930401555293924</v>
      </c>
    </row>
    <row r="95" spans="2:6" ht="16.5" customHeight="1">
      <c r="B95" s="49" t="s">
        <v>198</v>
      </c>
      <c r="C95" s="23" t="s">
        <v>123</v>
      </c>
      <c r="D95" s="23">
        <v>190</v>
      </c>
      <c r="E95" s="52"/>
      <c r="F95" s="15">
        <f t="shared" si="1"/>
        <v>0</v>
      </c>
    </row>
    <row r="96" spans="2:6" ht="15">
      <c r="B96" s="48" t="s">
        <v>140</v>
      </c>
      <c r="C96" s="16" t="s">
        <v>147</v>
      </c>
      <c r="D96" s="16">
        <v>8396.5</v>
      </c>
      <c r="E96" s="16">
        <v>2882.5</v>
      </c>
      <c r="F96" s="17">
        <f t="shared" si="1"/>
        <v>34.329780265586848</v>
      </c>
    </row>
    <row r="97" spans="2:6" ht="30">
      <c r="B97" s="53" t="s">
        <v>36</v>
      </c>
      <c r="C97" s="14" t="s">
        <v>133</v>
      </c>
      <c r="D97" s="14">
        <v>3240</v>
      </c>
      <c r="E97" s="54"/>
      <c r="F97" s="18">
        <f t="shared" si="1"/>
        <v>0</v>
      </c>
    </row>
    <row r="98" spans="2:6" ht="30">
      <c r="B98" s="48" t="s">
        <v>197</v>
      </c>
      <c r="C98" s="16" t="s">
        <v>156</v>
      </c>
      <c r="D98" s="16"/>
      <c r="E98" s="42"/>
      <c r="F98" s="22" t="str">
        <f t="shared" si="1"/>
        <v xml:space="preserve"> </v>
      </c>
    </row>
    <row r="99" spans="2:6" ht="15.75" thickBot="1">
      <c r="B99" s="19"/>
      <c r="C99" s="20" t="s">
        <v>15</v>
      </c>
      <c r="D99" s="20">
        <v>50772.6</v>
      </c>
      <c r="E99" s="38">
        <v>117.9</v>
      </c>
      <c r="F99" s="40">
        <f t="shared" si="1"/>
        <v>0.23221186230368349</v>
      </c>
    </row>
    <row r="100" spans="2:6" ht="29.25" thickBot="1">
      <c r="B100" s="46" t="s">
        <v>21</v>
      </c>
      <c r="C100" s="2" t="s">
        <v>129</v>
      </c>
      <c r="D100" s="21">
        <f>SUM(D101+D102+D103+D104)</f>
        <v>1493069.6999999997</v>
      </c>
      <c r="E100" s="21">
        <f>SUM(E101+E102+E103+E104)</f>
        <v>374408.9</v>
      </c>
      <c r="F100" s="13">
        <f t="shared" si="1"/>
        <v>25.076451554806855</v>
      </c>
    </row>
    <row r="101" spans="2:6" ht="13.5" customHeight="1">
      <c r="B101" s="53" t="s">
        <v>140</v>
      </c>
      <c r="C101" s="14" t="s">
        <v>136</v>
      </c>
      <c r="D101" s="14">
        <v>1421257.9</v>
      </c>
      <c r="E101" s="14">
        <v>373337</v>
      </c>
      <c r="F101" s="15">
        <f t="shared" si="1"/>
        <v>26.26806858909984</v>
      </c>
    </row>
    <row r="102" spans="2:6" ht="30">
      <c r="B102" s="50" t="s">
        <v>200</v>
      </c>
      <c r="C102" s="14" t="s">
        <v>133</v>
      </c>
      <c r="D102" s="20">
        <v>50261.2</v>
      </c>
      <c r="E102" s="20">
        <v>85.5</v>
      </c>
      <c r="F102" s="17">
        <f t="shared" si="1"/>
        <v>0.17011133836836367</v>
      </c>
    </row>
    <row r="103" spans="2:6" ht="30">
      <c r="B103" s="48" t="s">
        <v>38</v>
      </c>
      <c r="C103" s="16" t="s">
        <v>156</v>
      </c>
      <c r="D103" s="16">
        <v>249.9</v>
      </c>
      <c r="E103" s="16">
        <v>99.9</v>
      </c>
      <c r="F103" s="17">
        <f t="shared" si="1"/>
        <v>39.975990396158466</v>
      </c>
    </row>
    <row r="104" spans="2:6" ht="15.75" thickBot="1">
      <c r="B104" s="25"/>
      <c r="C104" s="26" t="s">
        <v>15</v>
      </c>
      <c r="D104" s="26">
        <v>21300.7</v>
      </c>
      <c r="E104" s="55">
        <v>886.5</v>
      </c>
      <c r="F104" s="18">
        <f t="shared" si="1"/>
        <v>4.1618350570638523</v>
      </c>
    </row>
    <row r="105" spans="2:6" ht="15" thickBot="1">
      <c r="B105" s="46" t="s">
        <v>215</v>
      </c>
      <c r="C105" s="2" t="s">
        <v>216</v>
      </c>
      <c r="D105" s="21">
        <f>D106+D107+D108+D109</f>
        <v>0</v>
      </c>
      <c r="E105" s="21"/>
      <c r="F105" s="31"/>
    </row>
    <row r="106" spans="2:6" ht="15" customHeight="1">
      <c r="B106" s="53" t="s">
        <v>140</v>
      </c>
      <c r="C106" s="14" t="s">
        <v>136</v>
      </c>
      <c r="D106" s="14"/>
      <c r="E106" s="14"/>
      <c r="F106" s="15" t="str">
        <f t="shared" si="1"/>
        <v xml:space="preserve"> </v>
      </c>
    </row>
    <row r="107" spans="2:6" ht="30">
      <c r="B107" s="48" t="s">
        <v>200</v>
      </c>
      <c r="C107" s="14" t="s">
        <v>133</v>
      </c>
      <c r="D107" s="16"/>
      <c r="E107" s="16"/>
      <c r="F107" s="17" t="str">
        <f t="shared" si="1"/>
        <v xml:space="preserve"> </v>
      </c>
    </row>
    <row r="108" spans="2:6" ht="30">
      <c r="B108" s="48" t="s">
        <v>38</v>
      </c>
      <c r="C108" s="16" t="s">
        <v>156</v>
      </c>
      <c r="D108" s="16"/>
      <c r="E108" s="42"/>
      <c r="F108" s="17"/>
    </row>
    <row r="109" spans="2:6" ht="15.75" thickBot="1">
      <c r="B109" s="25"/>
      <c r="C109" s="26" t="s">
        <v>15</v>
      </c>
      <c r="D109" s="26"/>
      <c r="E109" s="55"/>
      <c r="F109" s="18" t="str">
        <f t="shared" ref="F109:F150" si="2">IF(ISNUMBER(D109),IF(D109=0,0,E109/D109*100)," ")</f>
        <v xml:space="preserve"> </v>
      </c>
    </row>
    <row r="110" spans="2:6" ht="16.5" customHeight="1" thickBot="1">
      <c r="B110" s="46" t="s">
        <v>22</v>
      </c>
      <c r="C110" s="2" t="s">
        <v>23</v>
      </c>
      <c r="D110" s="2">
        <f>SUM(D111+D112+D113+D115+D114+D116+D120+D121+D122+D124)</f>
        <v>846259.79999999993</v>
      </c>
      <c r="E110" s="2">
        <f>SUM(E111+E112+E113+E115+E114+E116+E120+E121+E122+E124)</f>
        <v>136289.19999999998</v>
      </c>
      <c r="F110" s="13">
        <f t="shared" si="2"/>
        <v>16.10488882964782</v>
      </c>
    </row>
    <row r="111" spans="2:6" ht="15.75" customHeight="1">
      <c r="B111" s="56" t="s">
        <v>201</v>
      </c>
      <c r="C111" s="29" t="s">
        <v>128</v>
      </c>
      <c r="D111" s="29">
        <v>441275.5</v>
      </c>
      <c r="E111" s="29">
        <v>78910.100000000006</v>
      </c>
      <c r="F111" s="15">
        <f t="shared" si="2"/>
        <v>17.882275358591176</v>
      </c>
    </row>
    <row r="112" spans="2:6" ht="18.75" customHeight="1">
      <c r="B112" s="48" t="s">
        <v>202</v>
      </c>
      <c r="C112" s="16" t="s">
        <v>26</v>
      </c>
      <c r="D112" s="16">
        <v>44.4</v>
      </c>
      <c r="E112" s="16">
        <v>6</v>
      </c>
      <c r="F112" s="17">
        <f t="shared" si="2"/>
        <v>13.513513513513514</v>
      </c>
    </row>
    <row r="113" spans="2:6" ht="19.5" customHeight="1">
      <c r="B113" s="57" t="s">
        <v>233</v>
      </c>
      <c r="C113" s="20" t="s">
        <v>59</v>
      </c>
      <c r="D113" s="20">
        <v>133247.70000000001</v>
      </c>
      <c r="E113" s="20">
        <v>23132.9</v>
      </c>
      <c r="F113" s="18">
        <f t="shared" si="2"/>
        <v>17.360824989849728</v>
      </c>
    </row>
    <row r="114" spans="2:6" ht="15">
      <c r="B114" s="48" t="s">
        <v>141</v>
      </c>
      <c r="C114" s="16" t="s">
        <v>135</v>
      </c>
      <c r="D114" s="16">
        <v>6011.9</v>
      </c>
      <c r="E114" s="16">
        <v>474.3</v>
      </c>
      <c r="F114" s="17">
        <f t="shared" si="2"/>
        <v>7.8893527836457702</v>
      </c>
    </row>
    <row r="115" spans="2:6" ht="16.5" customHeight="1">
      <c r="B115" s="50" t="s">
        <v>203</v>
      </c>
      <c r="C115" s="20" t="s">
        <v>125</v>
      </c>
      <c r="D115" s="20">
        <v>2262.6999999999998</v>
      </c>
      <c r="E115" s="20">
        <v>110.7</v>
      </c>
      <c r="F115" s="17">
        <f t="shared" si="2"/>
        <v>4.8923852035179216</v>
      </c>
    </row>
    <row r="116" spans="2:6" ht="18" customHeight="1">
      <c r="B116" s="57" t="s">
        <v>234</v>
      </c>
      <c r="C116" s="20" t="s">
        <v>27</v>
      </c>
      <c r="D116" s="20">
        <v>51160.1</v>
      </c>
      <c r="E116" s="20">
        <v>10730.9</v>
      </c>
      <c r="F116" s="17">
        <f t="shared" si="2"/>
        <v>20.975134919595543</v>
      </c>
    </row>
    <row r="117" spans="2:6" ht="17.25" customHeight="1">
      <c r="B117" s="50" t="s">
        <v>242</v>
      </c>
      <c r="C117" s="20" t="s">
        <v>179</v>
      </c>
      <c r="D117" s="20">
        <v>22475.200000000001</v>
      </c>
      <c r="E117" s="20">
        <v>5385.6</v>
      </c>
      <c r="F117" s="18">
        <f t="shared" si="2"/>
        <v>23.962411902897415</v>
      </c>
    </row>
    <row r="118" spans="2:6" ht="15.75" customHeight="1">
      <c r="B118" s="48" t="s">
        <v>244</v>
      </c>
      <c r="C118" s="16" t="s">
        <v>47</v>
      </c>
      <c r="D118" s="16">
        <v>24231.8</v>
      </c>
      <c r="E118" s="16">
        <v>4765.7</v>
      </c>
      <c r="F118" s="17">
        <f t="shared" si="2"/>
        <v>19.667131620432656</v>
      </c>
    </row>
    <row r="119" spans="2:6" ht="15">
      <c r="B119" s="48" t="s">
        <v>243</v>
      </c>
      <c r="C119" s="16" t="s">
        <v>143</v>
      </c>
      <c r="D119" s="16">
        <v>2671.1</v>
      </c>
      <c r="E119" s="16">
        <v>505.3</v>
      </c>
      <c r="F119" s="18">
        <f t="shared" si="2"/>
        <v>18.917299988768672</v>
      </c>
    </row>
    <row r="120" spans="2:6" ht="18" customHeight="1">
      <c r="B120" s="48" t="s">
        <v>204</v>
      </c>
      <c r="C120" s="16" t="s">
        <v>24</v>
      </c>
      <c r="D120" s="16">
        <v>13661.7</v>
      </c>
      <c r="E120" s="16">
        <v>689.2</v>
      </c>
      <c r="F120" s="17">
        <f t="shared" si="2"/>
        <v>5.0447601689394439</v>
      </c>
    </row>
    <row r="121" spans="2:6" ht="30">
      <c r="B121" s="48" t="s">
        <v>200</v>
      </c>
      <c r="C121" s="14" t="s">
        <v>133</v>
      </c>
      <c r="D121" s="16">
        <v>32249.4</v>
      </c>
      <c r="E121" s="16">
        <v>435.8</v>
      </c>
      <c r="F121" s="17">
        <f t="shared" si="2"/>
        <v>1.3513429707219358</v>
      </c>
    </row>
    <row r="122" spans="2:6" ht="30">
      <c r="B122" s="48" t="s">
        <v>197</v>
      </c>
      <c r="C122" s="16" t="s">
        <v>156</v>
      </c>
      <c r="D122" s="16">
        <v>75787.7</v>
      </c>
      <c r="E122" s="16">
        <v>6943.9</v>
      </c>
      <c r="F122" s="18">
        <f t="shared" si="2"/>
        <v>9.1623047011586323</v>
      </c>
    </row>
    <row r="123" spans="2:6" ht="16.5" customHeight="1">
      <c r="B123" s="48" t="s">
        <v>245</v>
      </c>
      <c r="C123" s="16" t="s">
        <v>160</v>
      </c>
      <c r="D123" s="16">
        <v>60543</v>
      </c>
      <c r="E123" s="16">
        <v>5375.9</v>
      </c>
      <c r="F123" s="17">
        <f t="shared" si="2"/>
        <v>8.8794740927935525</v>
      </c>
    </row>
    <row r="124" spans="2:6" ht="15.75" customHeight="1" thickBot="1">
      <c r="B124" s="25"/>
      <c r="C124" s="26" t="s">
        <v>15</v>
      </c>
      <c r="D124" s="26">
        <v>90558.7</v>
      </c>
      <c r="E124" s="26">
        <v>14855.4</v>
      </c>
      <c r="F124" s="40">
        <f t="shared" si="2"/>
        <v>16.40416657924639</v>
      </c>
    </row>
    <row r="125" spans="2:6" ht="17.25" customHeight="1" thickBot="1">
      <c r="B125" s="58" t="s">
        <v>25</v>
      </c>
      <c r="C125" s="59" t="s">
        <v>237</v>
      </c>
      <c r="D125" s="59">
        <f>SUM(D126+D127+D128+D129+D130+D131+D135+D136+D137+D138)</f>
        <v>80815.900000000009</v>
      </c>
      <c r="E125" s="59">
        <f>SUM(E126+E127+E128+E129+E130+E131+E135+E136+E137+E138)</f>
        <v>18534</v>
      </c>
      <c r="F125" s="13">
        <f t="shared" si="2"/>
        <v>22.933605886960358</v>
      </c>
    </row>
    <row r="126" spans="2:6" ht="17.25" customHeight="1">
      <c r="B126" s="78" t="s">
        <v>235</v>
      </c>
      <c r="C126" s="33" t="s">
        <v>128</v>
      </c>
      <c r="D126" s="33">
        <v>28733.4</v>
      </c>
      <c r="E126" s="33">
        <v>6508.6</v>
      </c>
      <c r="F126" s="15">
        <f t="shared" si="2"/>
        <v>22.651687583091455</v>
      </c>
    </row>
    <row r="127" spans="2:6" ht="16.5" customHeight="1">
      <c r="B127" s="48" t="s">
        <v>193</v>
      </c>
      <c r="C127" s="16" t="s">
        <v>26</v>
      </c>
      <c r="D127" s="16">
        <v>8.4</v>
      </c>
      <c r="E127" s="16">
        <v>1.5</v>
      </c>
      <c r="F127" s="17">
        <f t="shared" si="2"/>
        <v>17.857142857142858</v>
      </c>
    </row>
    <row r="128" spans="2:6" ht="15">
      <c r="B128" s="48" t="s">
        <v>194</v>
      </c>
      <c r="C128" s="16" t="s">
        <v>62</v>
      </c>
      <c r="D128" s="16">
        <v>8677.4</v>
      </c>
      <c r="E128" s="16">
        <v>1415.2</v>
      </c>
      <c r="F128" s="18">
        <f t="shared" si="2"/>
        <v>16.309032659552404</v>
      </c>
    </row>
    <row r="129" spans="2:6" ht="15">
      <c r="B129" s="48" t="s">
        <v>141</v>
      </c>
      <c r="C129" s="16" t="s">
        <v>135</v>
      </c>
      <c r="D129" s="16">
        <v>344.1</v>
      </c>
      <c r="E129" s="16">
        <v>49.2</v>
      </c>
      <c r="F129" s="17">
        <f t="shared" si="2"/>
        <v>14.298169136878814</v>
      </c>
    </row>
    <row r="130" spans="2:6" ht="18" customHeight="1">
      <c r="B130" s="48" t="s">
        <v>203</v>
      </c>
      <c r="C130" s="16" t="s">
        <v>125</v>
      </c>
      <c r="D130" s="16"/>
      <c r="E130" s="16"/>
      <c r="F130" s="18" t="str">
        <f t="shared" si="2"/>
        <v xml:space="preserve"> </v>
      </c>
    </row>
    <row r="131" spans="2:6" ht="17.25" customHeight="1">
      <c r="B131" s="60" t="s">
        <v>236</v>
      </c>
      <c r="C131" s="16" t="s">
        <v>27</v>
      </c>
      <c r="D131" s="16">
        <v>873.5</v>
      </c>
      <c r="E131" s="16">
        <v>237.7</v>
      </c>
      <c r="F131" s="17">
        <f t="shared" si="2"/>
        <v>27.212364052661702</v>
      </c>
    </row>
    <row r="132" spans="2:6" ht="16.5" customHeight="1">
      <c r="B132" s="48" t="s">
        <v>242</v>
      </c>
      <c r="C132" s="16" t="s">
        <v>144</v>
      </c>
      <c r="D132" s="16">
        <v>480.3</v>
      </c>
      <c r="E132" s="16">
        <v>82.1</v>
      </c>
      <c r="F132" s="17">
        <f t="shared" si="2"/>
        <v>17.093483239641888</v>
      </c>
    </row>
    <row r="133" spans="2:6" ht="18" customHeight="1">
      <c r="B133" s="48" t="s">
        <v>244</v>
      </c>
      <c r="C133" s="16" t="s">
        <v>47</v>
      </c>
      <c r="D133" s="16">
        <v>308.2</v>
      </c>
      <c r="E133" s="16">
        <v>121</v>
      </c>
      <c r="F133" s="17">
        <f t="shared" si="2"/>
        <v>39.260220635950681</v>
      </c>
    </row>
    <row r="134" spans="2:6" ht="15">
      <c r="B134" s="48" t="s">
        <v>243</v>
      </c>
      <c r="C134" s="16" t="s">
        <v>143</v>
      </c>
      <c r="D134" s="16">
        <v>79.3</v>
      </c>
      <c r="E134" s="16">
        <v>34.4</v>
      </c>
      <c r="F134" s="18">
        <f t="shared" si="2"/>
        <v>43.379571248423709</v>
      </c>
    </row>
    <row r="135" spans="2:6" ht="15.75" customHeight="1">
      <c r="B135" s="48" t="s">
        <v>199</v>
      </c>
      <c r="C135" s="16" t="s">
        <v>137</v>
      </c>
      <c r="D135" s="16">
        <v>1101.4000000000001</v>
      </c>
      <c r="E135" s="16">
        <v>261.5</v>
      </c>
      <c r="F135" s="18">
        <f t="shared" si="2"/>
        <v>23.742509533321225</v>
      </c>
    </row>
    <row r="136" spans="2:6" ht="30">
      <c r="B136" s="48" t="s">
        <v>200</v>
      </c>
      <c r="C136" s="14" t="s">
        <v>133</v>
      </c>
      <c r="D136" s="16">
        <v>110.9</v>
      </c>
      <c r="E136" s="16"/>
      <c r="F136" s="17">
        <f t="shared" si="2"/>
        <v>0</v>
      </c>
    </row>
    <row r="137" spans="2:6" ht="30">
      <c r="B137" s="48" t="s">
        <v>205</v>
      </c>
      <c r="C137" s="16" t="s">
        <v>156</v>
      </c>
      <c r="D137" s="16">
        <v>300.5</v>
      </c>
      <c r="E137" s="16"/>
      <c r="F137" s="17">
        <f t="shared" si="2"/>
        <v>0</v>
      </c>
    </row>
    <row r="138" spans="2:6" ht="15.75" thickBot="1">
      <c r="B138" s="61"/>
      <c r="C138" s="20" t="s">
        <v>15</v>
      </c>
      <c r="D138" s="20">
        <v>40666.300000000003</v>
      </c>
      <c r="E138" s="20">
        <v>10060.299999999999</v>
      </c>
      <c r="F138" s="40">
        <f t="shared" si="2"/>
        <v>24.738665676493802</v>
      </c>
    </row>
    <row r="139" spans="2:6" ht="14.25" customHeight="1" thickBot="1">
      <c r="B139" s="46" t="s">
        <v>28</v>
      </c>
      <c r="C139" s="2" t="s">
        <v>29</v>
      </c>
      <c r="D139" s="2">
        <f>D140</f>
        <v>19295.3</v>
      </c>
      <c r="E139" s="62">
        <f>E140</f>
        <v>4646.3</v>
      </c>
      <c r="F139" s="13">
        <f t="shared" si="2"/>
        <v>24.079957295299895</v>
      </c>
    </row>
    <row r="140" spans="2:6" ht="15" customHeight="1" thickBot="1">
      <c r="B140" s="19"/>
      <c r="C140" s="20" t="s">
        <v>15</v>
      </c>
      <c r="D140" s="20">
        <v>19295.3</v>
      </c>
      <c r="E140" s="20">
        <v>4646.3</v>
      </c>
      <c r="F140" s="79">
        <f t="shared" si="2"/>
        <v>24.079957295299895</v>
      </c>
    </row>
    <row r="141" spans="2:6" ht="17.25" customHeight="1" thickBot="1">
      <c r="B141" s="46" t="s">
        <v>58</v>
      </c>
      <c r="C141" s="2" t="s">
        <v>124</v>
      </c>
      <c r="D141" s="2">
        <f>SUM(D142+D143+D144+D145)</f>
        <v>347</v>
      </c>
      <c r="E141" s="21">
        <f>SUM(E142+E143+E144+E145)</f>
        <v>0</v>
      </c>
      <c r="F141" s="13">
        <f t="shared" si="2"/>
        <v>0</v>
      </c>
    </row>
    <row r="142" spans="2:6" ht="15.75" customHeight="1">
      <c r="B142" s="49" t="s">
        <v>206</v>
      </c>
      <c r="C142" s="23" t="s">
        <v>125</v>
      </c>
      <c r="D142" s="23">
        <v>147</v>
      </c>
      <c r="E142" s="23"/>
      <c r="F142" s="15">
        <f t="shared" si="2"/>
        <v>0</v>
      </c>
    </row>
    <row r="143" spans="2:6" ht="18.75" customHeight="1">
      <c r="B143" s="48" t="s">
        <v>207</v>
      </c>
      <c r="C143" s="16" t="s">
        <v>138</v>
      </c>
      <c r="D143" s="16"/>
      <c r="E143" s="16"/>
      <c r="F143" s="17" t="str">
        <f t="shared" si="2"/>
        <v xml:space="preserve"> </v>
      </c>
    </row>
    <row r="144" spans="2:6" ht="30">
      <c r="B144" s="48" t="s">
        <v>197</v>
      </c>
      <c r="C144" s="16" t="s">
        <v>132</v>
      </c>
      <c r="D144" s="16"/>
      <c r="E144" s="16"/>
      <c r="F144" s="17" t="str">
        <f t="shared" si="2"/>
        <v xml:space="preserve"> </v>
      </c>
    </row>
    <row r="145" spans="1:7" ht="18" customHeight="1" thickBot="1">
      <c r="B145" s="63"/>
      <c r="C145" s="39" t="s">
        <v>15</v>
      </c>
      <c r="D145" s="39">
        <v>200</v>
      </c>
      <c r="E145" s="26"/>
      <c r="F145" s="40">
        <f t="shared" si="2"/>
        <v>0</v>
      </c>
    </row>
    <row r="146" spans="1:7" ht="30.75" customHeight="1" thickBot="1">
      <c r="B146" s="46" t="s">
        <v>126</v>
      </c>
      <c r="C146" s="2" t="s">
        <v>157</v>
      </c>
      <c r="D146" s="2">
        <f>D147</f>
        <v>1407.4</v>
      </c>
      <c r="E146" s="2">
        <f>E147</f>
        <v>471.8</v>
      </c>
      <c r="F146" s="13">
        <f t="shared" si="2"/>
        <v>33.522808014779024</v>
      </c>
    </row>
    <row r="147" spans="1:7" ht="17.25" customHeight="1" thickBot="1">
      <c r="B147" s="64" t="s">
        <v>209</v>
      </c>
      <c r="C147" s="44" t="s">
        <v>159</v>
      </c>
      <c r="D147" s="44">
        <v>1407.4</v>
      </c>
      <c r="E147" s="44">
        <v>471.8</v>
      </c>
      <c r="F147" s="79">
        <f t="shared" si="2"/>
        <v>33.522808014779024</v>
      </c>
    </row>
    <row r="148" spans="1:7" ht="15" thickBot="1">
      <c r="B148" s="46" t="s">
        <v>127</v>
      </c>
      <c r="C148" s="2" t="s">
        <v>54</v>
      </c>
      <c r="D148" s="2">
        <f>SUM(D149)</f>
        <v>49028</v>
      </c>
      <c r="E148" s="2">
        <f>SUM(E149)</f>
        <v>9852.7999999999993</v>
      </c>
      <c r="F148" s="13">
        <f t="shared" si="2"/>
        <v>20.096271518316065</v>
      </c>
    </row>
    <row r="149" spans="1:7" ht="30.75" thickBot="1">
      <c r="B149" s="65" t="s">
        <v>208</v>
      </c>
      <c r="C149" s="66" t="s">
        <v>158</v>
      </c>
      <c r="D149" s="44">
        <v>49028</v>
      </c>
      <c r="E149" s="44">
        <v>9852.7999999999993</v>
      </c>
      <c r="F149" s="79">
        <f t="shared" si="2"/>
        <v>20.096271518316065</v>
      </c>
    </row>
    <row r="150" spans="1:7" ht="15" customHeight="1" thickBot="1">
      <c r="B150" s="46" t="s">
        <v>30</v>
      </c>
      <c r="C150" s="2" t="s">
        <v>31</v>
      </c>
      <c r="D150" s="2">
        <f>SUM(D72+D83+D85+D94+D100+D110+D125+D139+D141+D146+D148+D105)</f>
        <v>2617193.1999999993</v>
      </c>
      <c r="E150" s="21">
        <f>SUM(E72+E83+E85+E94+E100+E110+E125+E139+E141+E146+E148+E105)</f>
        <v>562289.30000000016</v>
      </c>
      <c r="F150" s="13">
        <f t="shared" si="2"/>
        <v>21.484439895381062</v>
      </c>
    </row>
    <row r="151" spans="1:7" ht="14.25" customHeight="1" thickBot="1">
      <c r="B151" s="46"/>
      <c r="C151" s="2" t="s">
        <v>32</v>
      </c>
      <c r="D151" s="2">
        <f>SUM(D70-D150)</f>
        <v>-982639.69999999925</v>
      </c>
      <c r="E151" s="21">
        <f>SUM(E70-E150)</f>
        <v>-688684.00000000023</v>
      </c>
      <c r="F151" s="67"/>
    </row>
    <row r="152" spans="1:7" hidden="1"/>
    <row r="153" spans="1:7" hidden="1"/>
    <row r="154" spans="1:7" ht="15.75">
      <c r="A154" s="183" t="s">
        <v>254</v>
      </c>
      <c r="B154" s="183"/>
      <c r="C154" s="183"/>
      <c r="D154" s="68"/>
      <c r="E154" s="69"/>
      <c r="F154" s="69"/>
      <c r="G154" s="70"/>
    </row>
    <row r="155" spans="1:7" ht="15.75">
      <c r="A155" s="183"/>
      <c r="B155" s="183"/>
      <c r="C155" s="183"/>
      <c r="D155" s="68"/>
      <c r="E155" s="71"/>
      <c r="F155" s="71"/>
      <c r="G155" s="70"/>
    </row>
    <row r="156" spans="1:7" ht="15.75">
      <c r="A156" s="183"/>
      <c r="B156" s="183"/>
      <c r="C156" s="183"/>
      <c r="D156" s="68"/>
      <c r="E156" s="108" t="s">
        <v>311</v>
      </c>
      <c r="F156" s="108"/>
      <c r="G156" s="108"/>
    </row>
    <row r="157" spans="1:7" ht="4.5" customHeight="1"/>
    <row r="158" spans="1:7" hidden="1"/>
    <row r="159" spans="1:7" hidden="1"/>
    <row r="160" spans="1:7" hidden="1"/>
    <row r="161" spans="2:3" hidden="1"/>
    <row r="162" spans="2:3" hidden="1"/>
    <row r="163" spans="2:3" hidden="1"/>
    <row r="164" spans="2:3" hidden="1"/>
    <row r="165" spans="2:3" hidden="1"/>
    <row r="166" spans="2:3" hidden="1"/>
    <row r="167" spans="2:3" hidden="1"/>
    <row r="168" spans="2:3" hidden="1"/>
    <row r="169" spans="2:3" hidden="1"/>
    <row r="170" spans="2:3" hidden="1"/>
    <row r="171" spans="2:3" hidden="1"/>
    <row r="172" spans="2:3">
      <c r="B172" s="109" t="s">
        <v>214</v>
      </c>
      <c r="C172" s="110"/>
    </row>
    <row r="173" spans="2:3">
      <c r="B173" s="109" t="s">
        <v>217</v>
      </c>
      <c r="C173" s="110"/>
    </row>
    <row r="174" spans="2:3">
      <c r="B174" s="109" t="s">
        <v>218</v>
      </c>
      <c r="C174" s="110"/>
    </row>
  </sheetData>
  <mergeCells count="5">
    <mergeCell ref="D1:F2"/>
    <mergeCell ref="D4:F4"/>
    <mergeCell ref="B5:F5"/>
    <mergeCell ref="B6:F6"/>
    <mergeCell ref="A154:C156"/>
  </mergeCells>
  <pageMargins left="0.59055118110236227" right="0" top="0" bottom="0" header="0" footer="0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H175"/>
  <sheetViews>
    <sheetView topLeftCell="A128" workbookViewId="0">
      <selection activeCell="E157" sqref="E157"/>
    </sheetView>
  </sheetViews>
  <sheetFormatPr defaultRowHeight="12.75"/>
  <cols>
    <col min="1" max="1" width="3.42578125" customWidth="1"/>
    <col min="2" max="2" width="21.7109375" customWidth="1"/>
    <col min="3" max="3" width="32.28515625" customWidth="1"/>
    <col min="4" max="4" width="12.28515625" customWidth="1"/>
    <col min="5" max="5" width="12" customWidth="1"/>
    <col min="6" max="6" width="6.85546875" customWidth="1"/>
  </cols>
  <sheetData>
    <row r="1" spans="2:7" ht="15" hidden="1" customHeight="1">
      <c r="D1" s="180"/>
      <c r="E1" s="180"/>
      <c r="F1" s="180"/>
      <c r="G1" s="83"/>
    </row>
    <row r="2" spans="2:7" ht="28.5" customHeight="1">
      <c r="B2" s="72"/>
      <c r="C2" s="1" t="s">
        <v>212</v>
      </c>
      <c r="D2" s="180"/>
      <c r="E2" s="180"/>
      <c r="F2" s="180"/>
      <c r="G2" s="83"/>
    </row>
    <row r="3" spans="2:7" ht="11.25" hidden="1" customHeight="1">
      <c r="B3" s="72"/>
      <c r="C3" s="72"/>
      <c r="D3" s="72"/>
      <c r="E3" s="72"/>
      <c r="F3" s="72"/>
    </row>
    <row r="4" spans="2:7" ht="6" hidden="1" customHeight="1">
      <c r="B4" s="72" t="s">
        <v>130</v>
      </c>
      <c r="C4" s="73"/>
      <c r="D4" s="181"/>
      <c r="E4" s="181"/>
      <c r="F4" s="181"/>
    </row>
    <row r="5" spans="2:7" ht="18.75">
      <c r="B5" s="182" t="s">
        <v>213</v>
      </c>
      <c r="C5" s="182"/>
      <c r="D5" s="182"/>
      <c r="E5" s="182"/>
      <c r="F5" s="182"/>
    </row>
    <row r="6" spans="2:7" ht="18.75">
      <c r="B6" s="182" t="s">
        <v>303</v>
      </c>
      <c r="C6" s="182"/>
      <c r="D6" s="182"/>
      <c r="E6" s="182"/>
      <c r="F6" s="182"/>
    </row>
    <row r="7" spans="2:7" ht="13.5" customHeight="1" thickBot="1">
      <c r="B7" s="8"/>
      <c r="C7" s="8"/>
      <c r="D7" s="8"/>
      <c r="E7" s="8" t="s">
        <v>68</v>
      </c>
      <c r="F7" s="8"/>
    </row>
    <row r="8" spans="2:7" ht="45.75" thickBot="1">
      <c r="B8" s="9" t="s">
        <v>0</v>
      </c>
      <c r="C8" s="10" t="s">
        <v>1</v>
      </c>
      <c r="D8" s="10" t="s">
        <v>290</v>
      </c>
      <c r="E8" s="10" t="s">
        <v>268</v>
      </c>
      <c r="F8" s="11" t="s">
        <v>2</v>
      </c>
    </row>
    <row r="9" spans="2:7" ht="18.75" customHeight="1" thickBot="1">
      <c r="B9" s="12" t="s">
        <v>69</v>
      </c>
      <c r="C9" s="94" t="s">
        <v>3</v>
      </c>
      <c r="D9" s="2">
        <f>SUM(D10+D11+D12+D13+D14)</f>
        <v>92021.6</v>
      </c>
      <c r="E9" s="2">
        <f>SUM(E10+E11+E12+E13+E14)</f>
        <v>28988.7</v>
      </c>
      <c r="F9" s="13">
        <f t="shared" ref="F9:F76" si="0">IF(ISNUMBER(D9),IF(D9=0,0,E9/D9*100)," ")</f>
        <v>31.502060385822457</v>
      </c>
    </row>
    <row r="10" spans="2:7" ht="30">
      <c r="B10" s="74" t="s">
        <v>85</v>
      </c>
      <c r="C10" s="92" t="s">
        <v>148</v>
      </c>
      <c r="D10" s="14">
        <v>83648.600000000006</v>
      </c>
      <c r="E10" s="14">
        <v>26018.2</v>
      </c>
      <c r="F10" s="15">
        <f t="shared" si="0"/>
        <v>31.104166716478222</v>
      </c>
    </row>
    <row r="11" spans="2:7" ht="30">
      <c r="B11" s="7" t="s">
        <v>87</v>
      </c>
      <c r="C11" s="93" t="s">
        <v>108</v>
      </c>
      <c r="D11" s="86">
        <v>200</v>
      </c>
      <c r="E11" s="86">
        <v>53</v>
      </c>
      <c r="F11" s="17">
        <f t="shared" si="0"/>
        <v>26.5</v>
      </c>
    </row>
    <row r="12" spans="2:7" ht="60">
      <c r="B12" s="7" t="s">
        <v>88</v>
      </c>
      <c r="C12" s="93" t="s">
        <v>139</v>
      </c>
      <c r="D12" s="24">
        <v>1218.8</v>
      </c>
      <c r="E12" s="24">
        <v>132.1</v>
      </c>
      <c r="F12" s="18">
        <f t="shared" si="0"/>
        <v>10.838529701345585</v>
      </c>
    </row>
    <row r="13" spans="2:7" ht="30">
      <c r="B13" s="6" t="s">
        <v>89</v>
      </c>
      <c r="C13" s="95" t="s">
        <v>86</v>
      </c>
      <c r="D13" s="88">
        <v>6954.2</v>
      </c>
      <c r="E13" s="88">
        <v>2785.4</v>
      </c>
      <c r="F13" s="17">
        <f t="shared" si="0"/>
        <v>40.053492853239767</v>
      </c>
    </row>
    <row r="14" spans="2:7" ht="60.75" thickBot="1">
      <c r="B14" s="6" t="s">
        <v>118</v>
      </c>
      <c r="C14" s="95" t="s">
        <v>119</v>
      </c>
      <c r="D14" s="20"/>
      <c r="E14" s="20"/>
      <c r="F14" s="82" t="str">
        <f t="shared" si="0"/>
        <v xml:space="preserve"> </v>
      </c>
    </row>
    <row r="15" spans="2:7" ht="43.5" thickBot="1">
      <c r="B15" s="3" t="s">
        <v>219</v>
      </c>
      <c r="C15" s="94" t="s">
        <v>220</v>
      </c>
      <c r="D15" s="21">
        <f>D16</f>
        <v>57815</v>
      </c>
      <c r="E15" s="21">
        <f>E16</f>
        <v>19434.400000000001</v>
      </c>
      <c r="F15" s="13">
        <f t="shared" si="0"/>
        <v>33.614805846233679</v>
      </c>
    </row>
    <row r="16" spans="2:7" ht="18" customHeight="1">
      <c r="B16" s="5" t="s">
        <v>221</v>
      </c>
      <c r="C16" s="96" t="s">
        <v>222</v>
      </c>
      <c r="D16" s="89">
        <v>57815</v>
      </c>
      <c r="E16" s="89">
        <v>19434.400000000001</v>
      </c>
      <c r="F16" s="90">
        <f t="shared" si="0"/>
        <v>33.614805846233679</v>
      </c>
    </row>
    <row r="17" spans="2:6" ht="44.25" customHeight="1">
      <c r="B17" s="7" t="s">
        <v>223</v>
      </c>
      <c r="C17" s="93" t="s">
        <v>227</v>
      </c>
      <c r="D17" s="24">
        <v>19743.3</v>
      </c>
      <c r="E17" s="24">
        <v>7491.8</v>
      </c>
      <c r="F17" s="17">
        <f t="shared" si="0"/>
        <v>37.946037389899359</v>
      </c>
    </row>
    <row r="18" spans="2:6" ht="75">
      <c r="B18" s="7" t="s">
        <v>224</v>
      </c>
      <c r="C18" s="93" t="s">
        <v>229</v>
      </c>
      <c r="D18" s="24">
        <v>196.7</v>
      </c>
      <c r="E18" s="24">
        <v>78.599999999999994</v>
      </c>
      <c r="F18" s="17">
        <f t="shared" si="0"/>
        <v>39.959328927300461</v>
      </c>
    </row>
    <row r="19" spans="2:6" ht="60">
      <c r="B19" s="7" t="s">
        <v>225</v>
      </c>
      <c r="C19" s="93" t="s">
        <v>228</v>
      </c>
      <c r="D19" s="24">
        <v>41823.9</v>
      </c>
      <c r="E19" s="24">
        <v>13292</v>
      </c>
      <c r="F19" s="17">
        <f t="shared" si="0"/>
        <v>31.780871702543283</v>
      </c>
    </row>
    <row r="20" spans="2:6" ht="43.5" customHeight="1" thickBot="1">
      <c r="B20" s="4" t="s">
        <v>226</v>
      </c>
      <c r="C20" s="97" t="s">
        <v>230</v>
      </c>
      <c r="D20" s="27">
        <v>-3948.9</v>
      </c>
      <c r="E20" s="27">
        <v>-1428</v>
      </c>
      <c r="F20" s="17">
        <f t="shared" si="0"/>
        <v>36.161969155967483</v>
      </c>
    </row>
    <row r="21" spans="2:6" ht="16.5" customHeight="1" thickBot="1">
      <c r="B21" s="3" t="s">
        <v>70</v>
      </c>
      <c r="C21" s="94" t="s">
        <v>53</v>
      </c>
      <c r="D21" s="2">
        <f>SUM(D22+D23+D24+D25)</f>
        <v>41021.699999999997</v>
      </c>
      <c r="E21" s="2">
        <f>SUM(E22+E23+E24+E25)</f>
        <v>20562.099999999999</v>
      </c>
      <c r="F21" s="13">
        <f t="shared" si="0"/>
        <v>50.12493387646051</v>
      </c>
    </row>
    <row r="22" spans="2:6" ht="30">
      <c r="B22" s="75" t="s">
        <v>92</v>
      </c>
      <c r="C22" s="98" t="s">
        <v>48</v>
      </c>
      <c r="D22" s="23">
        <v>12413.5</v>
      </c>
      <c r="E22" s="23">
        <v>8665.2000000000007</v>
      </c>
      <c r="F22" s="15">
        <f t="shared" si="0"/>
        <v>69.804648165303902</v>
      </c>
    </row>
    <row r="23" spans="2:6" ht="15">
      <c r="B23" s="7" t="s">
        <v>120</v>
      </c>
      <c r="C23" s="93" t="s">
        <v>4</v>
      </c>
      <c r="D23" s="24">
        <v>25000</v>
      </c>
      <c r="E23" s="24">
        <v>9993.7999999999993</v>
      </c>
      <c r="F23" s="17">
        <f t="shared" si="0"/>
        <v>39.975200000000001</v>
      </c>
    </row>
    <row r="24" spans="2:6" ht="15">
      <c r="B24" s="7" t="s">
        <v>93</v>
      </c>
      <c r="C24" s="93" t="s">
        <v>5</v>
      </c>
      <c r="D24" s="24">
        <v>3528.2</v>
      </c>
      <c r="E24" s="24">
        <v>1736.1</v>
      </c>
      <c r="F24" s="17">
        <f t="shared" si="0"/>
        <v>49.206394195340401</v>
      </c>
    </row>
    <row r="25" spans="2:6" ht="45.75" thickBot="1">
      <c r="B25" s="80" t="s">
        <v>196</v>
      </c>
      <c r="C25" s="99" t="s">
        <v>195</v>
      </c>
      <c r="D25" s="87">
        <v>80</v>
      </c>
      <c r="E25" s="87">
        <v>167</v>
      </c>
      <c r="F25" s="81">
        <f t="shared" si="0"/>
        <v>208.75</v>
      </c>
    </row>
    <row r="26" spans="2:6" ht="15" thickBot="1">
      <c r="B26" s="3" t="s">
        <v>71</v>
      </c>
      <c r="C26" s="94" t="s">
        <v>6</v>
      </c>
      <c r="D26" s="2">
        <f>SUM(D27+D28+D29)</f>
        <v>15428.2</v>
      </c>
      <c r="E26" s="21">
        <f>SUM(E27+E28+E29)</f>
        <v>6919.7</v>
      </c>
      <c r="F26" s="13">
        <f t="shared" si="0"/>
        <v>44.850987153394428</v>
      </c>
    </row>
    <row r="27" spans="2:6" ht="15">
      <c r="B27" s="74" t="s">
        <v>94</v>
      </c>
      <c r="C27" s="92" t="s">
        <v>7</v>
      </c>
      <c r="D27" s="14"/>
      <c r="E27" s="86"/>
      <c r="F27" s="31" t="str">
        <f t="shared" si="0"/>
        <v xml:space="preserve"> </v>
      </c>
    </row>
    <row r="28" spans="2:6" ht="15">
      <c r="B28" s="7" t="s">
        <v>95</v>
      </c>
      <c r="C28" s="93" t="s">
        <v>37</v>
      </c>
      <c r="D28" s="16">
        <v>15428.2</v>
      </c>
      <c r="E28" s="24">
        <v>6919.7</v>
      </c>
      <c r="F28" s="17">
        <f t="shared" si="0"/>
        <v>44.850987153394428</v>
      </c>
    </row>
    <row r="29" spans="2:6" ht="15.75" thickBot="1">
      <c r="B29" s="6" t="s">
        <v>96</v>
      </c>
      <c r="C29" s="95" t="s">
        <v>8</v>
      </c>
      <c r="D29" s="20"/>
      <c r="E29" s="20"/>
      <c r="F29" s="30" t="str">
        <f t="shared" si="0"/>
        <v xml:space="preserve"> </v>
      </c>
    </row>
    <row r="30" spans="2:6" ht="15" thickBot="1">
      <c r="B30" s="3" t="s">
        <v>72</v>
      </c>
      <c r="C30" s="94" t="s">
        <v>45</v>
      </c>
      <c r="D30" s="2">
        <v>6352</v>
      </c>
      <c r="E30" s="2">
        <v>2178.4</v>
      </c>
      <c r="F30" s="13">
        <f t="shared" si="0"/>
        <v>34.294710327455917</v>
      </c>
    </row>
    <row r="31" spans="2:6" ht="29.25" thickBot="1">
      <c r="B31" s="3" t="s">
        <v>73</v>
      </c>
      <c r="C31" s="94" t="s">
        <v>46</v>
      </c>
      <c r="D31" s="2"/>
      <c r="E31" s="2"/>
      <c r="F31" s="13" t="str">
        <f t="shared" si="0"/>
        <v xml:space="preserve"> </v>
      </c>
    </row>
    <row r="32" spans="2:6" ht="29.25" thickBot="1">
      <c r="B32" s="5" t="s">
        <v>74</v>
      </c>
      <c r="C32" s="100" t="s">
        <v>39</v>
      </c>
      <c r="D32" s="32">
        <v>13961.5</v>
      </c>
      <c r="E32" s="32">
        <v>5556.6</v>
      </c>
      <c r="F32" s="13">
        <f t="shared" si="0"/>
        <v>39.799448483329158</v>
      </c>
    </row>
    <row r="33" spans="2:6" ht="29.25" thickBot="1">
      <c r="B33" s="3" t="s">
        <v>75</v>
      </c>
      <c r="C33" s="94" t="s">
        <v>40</v>
      </c>
      <c r="D33" s="2">
        <v>1900</v>
      </c>
      <c r="E33" s="2">
        <v>362.9</v>
      </c>
      <c r="F33" s="13">
        <f t="shared" si="0"/>
        <v>19.099999999999998</v>
      </c>
    </row>
    <row r="34" spans="2:6" ht="29.25" thickBot="1">
      <c r="B34" s="3" t="s">
        <v>161</v>
      </c>
      <c r="C34" s="94" t="s">
        <v>149</v>
      </c>
      <c r="D34" s="21">
        <v>47399.1</v>
      </c>
      <c r="E34" s="2">
        <v>11870.1</v>
      </c>
      <c r="F34" s="13">
        <f t="shared" si="0"/>
        <v>25.042880561023313</v>
      </c>
    </row>
    <row r="35" spans="2:6" ht="29.25" thickBot="1">
      <c r="B35" s="3" t="s">
        <v>76</v>
      </c>
      <c r="C35" s="94" t="s">
        <v>41</v>
      </c>
      <c r="D35" s="21">
        <v>23250</v>
      </c>
      <c r="E35" s="21">
        <v>10059.5</v>
      </c>
      <c r="F35" s="13">
        <f t="shared" si="0"/>
        <v>43.266666666666666</v>
      </c>
    </row>
    <row r="36" spans="2:6" ht="29.25" thickBot="1">
      <c r="B36" s="3" t="s">
        <v>77</v>
      </c>
      <c r="C36" s="94" t="s">
        <v>42</v>
      </c>
      <c r="D36" s="21">
        <v>3310.8</v>
      </c>
      <c r="E36" s="21">
        <v>1375.2</v>
      </c>
      <c r="F36" s="13">
        <f t="shared" si="0"/>
        <v>41.536788691554911</v>
      </c>
    </row>
    <row r="37" spans="2:6" ht="15" thickBot="1">
      <c r="B37" s="3" t="s">
        <v>78</v>
      </c>
      <c r="C37" s="94" t="s">
        <v>43</v>
      </c>
      <c r="D37" s="2">
        <f>SUM(D38+D39+D40)</f>
        <v>0</v>
      </c>
      <c r="E37" s="2">
        <f>SUM(E38+E39+E40)</f>
        <v>-7.7999999999999989</v>
      </c>
      <c r="F37" s="13">
        <f t="shared" si="0"/>
        <v>0</v>
      </c>
    </row>
    <row r="38" spans="2:6" ht="30">
      <c r="B38" s="76" t="s">
        <v>97</v>
      </c>
      <c r="C38" s="101" t="s">
        <v>50</v>
      </c>
      <c r="D38" s="33"/>
      <c r="E38" s="33">
        <v>-19.899999999999999</v>
      </c>
      <c r="F38" s="31" t="str">
        <f t="shared" si="0"/>
        <v xml:space="preserve"> </v>
      </c>
    </row>
    <row r="39" spans="2:6" ht="30">
      <c r="B39" s="7" t="s">
        <v>98</v>
      </c>
      <c r="C39" s="93" t="s">
        <v>49</v>
      </c>
      <c r="D39" s="16"/>
      <c r="E39" s="16"/>
      <c r="F39" s="22" t="str">
        <f t="shared" si="0"/>
        <v xml:space="preserve"> </v>
      </c>
    </row>
    <row r="40" spans="2:6" ht="15.75" thickBot="1">
      <c r="B40" s="4" t="s">
        <v>99</v>
      </c>
      <c r="C40" s="97" t="s">
        <v>52</v>
      </c>
      <c r="D40" s="26"/>
      <c r="E40" s="34">
        <v>12.1</v>
      </c>
      <c r="F40" s="30" t="str">
        <f t="shared" si="0"/>
        <v xml:space="preserve"> </v>
      </c>
    </row>
    <row r="41" spans="2:6" ht="29.25" customHeight="1" thickBot="1">
      <c r="B41" s="3"/>
      <c r="C41" s="94" t="s">
        <v>106</v>
      </c>
      <c r="D41" s="21">
        <f>SUM(D9+D21+D26+D30+D31+D32+D33+D34+D35+D36+D37+D15)</f>
        <v>302459.90000000002</v>
      </c>
      <c r="E41" s="21">
        <f>SUM(E9+E21+E26+E30+E31+E32+E33+E34+E35+E36+E37+E15)</f>
        <v>107299.79999999999</v>
      </c>
      <c r="F41" s="13">
        <f t="shared" si="0"/>
        <v>35.475710995077357</v>
      </c>
    </row>
    <row r="42" spans="2:6" ht="43.5" thickBot="1">
      <c r="B42" s="3" t="s">
        <v>65</v>
      </c>
      <c r="C42" s="94" t="s">
        <v>63</v>
      </c>
      <c r="D42" s="2"/>
      <c r="E42" s="35"/>
      <c r="F42" s="13" t="str">
        <f t="shared" si="0"/>
        <v xml:space="preserve"> </v>
      </c>
    </row>
    <row r="43" spans="2:6" ht="29.25" thickBot="1">
      <c r="B43" s="4" t="s">
        <v>64</v>
      </c>
      <c r="C43" s="102" t="s">
        <v>51</v>
      </c>
      <c r="D43" s="36"/>
      <c r="E43" s="37"/>
      <c r="F43" s="13" t="str">
        <f t="shared" si="0"/>
        <v xml:space="preserve"> </v>
      </c>
    </row>
    <row r="44" spans="2:6" ht="17.25" customHeight="1" thickBot="1">
      <c r="B44" s="4"/>
      <c r="C44" s="102" t="s">
        <v>107</v>
      </c>
      <c r="D44" s="36">
        <f>SUM(D41+D42+D43)</f>
        <v>302459.90000000002</v>
      </c>
      <c r="E44" s="84">
        <f>SUM(E41+E42+E43)</f>
        <v>107299.79999999999</v>
      </c>
      <c r="F44" s="13">
        <f t="shared" si="0"/>
        <v>35.475710995077357</v>
      </c>
    </row>
    <row r="45" spans="2:6" ht="29.25" thickBot="1">
      <c r="B45" s="3" t="s">
        <v>79</v>
      </c>
      <c r="C45" s="94" t="s">
        <v>131</v>
      </c>
      <c r="D45" s="21">
        <f>SUM(D46+D67+D68+D69+D70)</f>
        <v>1348097.1</v>
      </c>
      <c r="E45" s="21">
        <f>SUM(E46+E67+E68+E69+E70)</f>
        <v>-139211.5</v>
      </c>
      <c r="F45" s="13">
        <f t="shared" si="0"/>
        <v>-10.326518764857516</v>
      </c>
    </row>
    <row r="46" spans="2:6" ht="57.75" thickBot="1">
      <c r="B46" s="3" t="s">
        <v>181</v>
      </c>
      <c r="C46" s="94" t="s">
        <v>182</v>
      </c>
      <c r="D46" s="2">
        <f>SUM(D47+D49+D57+D64)</f>
        <v>1347151.4000000001</v>
      </c>
      <c r="E46" s="21">
        <f>SUM(E47+E49+E57+E64)</f>
        <v>207787.30000000002</v>
      </c>
      <c r="F46" s="13">
        <f t="shared" si="0"/>
        <v>15.424198052275342</v>
      </c>
    </row>
    <row r="47" spans="2:6" ht="29.25" thickBot="1">
      <c r="B47" s="3" t="s">
        <v>285</v>
      </c>
      <c r="C47" s="94" t="s">
        <v>142</v>
      </c>
      <c r="D47" s="2">
        <f>SUM(D48)</f>
        <v>178880</v>
      </c>
      <c r="E47" s="2">
        <f>SUM(E48)</f>
        <v>59626.7</v>
      </c>
      <c r="F47" s="13">
        <f t="shared" si="0"/>
        <v>33.333351967799643</v>
      </c>
    </row>
    <row r="48" spans="2:6" ht="30.75" thickBot="1">
      <c r="B48" s="74" t="s">
        <v>271</v>
      </c>
      <c r="C48" s="92" t="s">
        <v>150</v>
      </c>
      <c r="D48" s="14">
        <v>178880</v>
      </c>
      <c r="E48" s="14">
        <v>59626.7</v>
      </c>
      <c r="F48" s="15">
        <f t="shared" si="0"/>
        <v>33.333351967799643</v>
      </c>
    </row>
    <row r="49" spans="2:6" ht="15" thickBot="1">
      <c r="B49" s="77" t="s">
        <v>284</v>
      </c>
      <c r="C49" s="103" t="s">
        <v>9</v>
      </c>
      <c r="D49" s="2">
        <f>SUM(D50:D56)</f>
        <v>601692.9</v>
      </c>
      <c r="E49" s="2">
        <f>SUM(E50:E56)</f>
        <v>141343.5</v>
      </c>
      <c r="F49" s="13">
        <f t="shared" si="0"/>
        <v>23.490970227503098</v>
      </c>
    </row>
    <row r="50" spans="2:6" ht="60">
      <c r="B50" s="74" t="s">
        <v>279</v>
      </c>
      <c r="C50" s="92" t="s">
        <v>164</v>
      </c>
      <c r="D50" s="14">
        <v>1810.2</v>
      </c>
      <c r="E50" s="14">
        <v>921.1</v>
      </c>
      <c r="F50" s="17">
        <f t="shared" si="0"/>
        <v>50.883880234228265</v>
      </c>
    </row>
    <row r="51" spans="2:6" ht="45">
      <c r="B51" s="7" t="s">
        <v>283</v>
      </c>
      <c r="C51" s="93" t="s">
        <v>165</v>
      </c>
      <c r="D51" s="16">
        <v>2774.6</v>
      </c>
      <c r="E51" s="16">
        <v>921</v>
      </c>
      <c r="F51" s="18">
        <f t="shared" si="0"/>
        <v>33.193973906148635</v>
      </c>
    </row>
    <row r="52" spans="2:6" ht="45">
      <c r="B52" s="7" t="s">
        <v>277</v>
      </c>
      <c r="C52" s="93" t="s">
        <v>166</v>
      </c>
      <c r="D52" s="16">
        <v>58694.3</v>
      </c>
      <c r="E52" s="16">
        <v>12840.7</v>
      </c>
      <c r="F52" s="17">
        <f t="shared" si="0"/>
        <v>21.877252135215855</v>
      </c>
    </row>
    <row r="53" spans="2:6" ht="69.75" customHeight="1">
      <c r="B53" s="74" t="s">
        <v>278</v>
      </c>
      <c r="C53" s="92" t="s">
        <v>167</v>
      </c>
      <c r="D53" s="14">
        <v>12113.4</v>
      </c>
      <c r="E53" s="14">
        <v>3941.5</v>
      </c>
      <c r="F53" s="18">
        <f t="shared" si="0"/>
        <v>32.538345963973782</v>
      </c>
    </row>
    <row r="54" spans="2:6" ht="103.5" customHeight="1">
      <c r="B54" s="7" t="s">
        <v>281</v>
      </c>
      <c r="C54" s="93" t="s">
        <v>170</v>
      </c>
      <c r="D54" s="16">
        <v>604.20000000000005</v>
      </c>
      <c r="E54" s="16"/>
      <c r="F54" s="17">
        <f t="shared" si="0"/>
        <v>0</v>
      </c>
    </row>
    <row r="55" spans="2:6" ht="105">
      <c r="B55" s="7" t="s">
        <v>280</v>
      </c>
      <c r="C55" s="93" t="s">
        <v>169</v>
      </c>
      <c r="D55" s="16">
        <v>1208.4000000000001</v>
      </c>
      <c r="E55" s="16"/>
      <c r="F55" s="17">
        <f t="shared" si="0"/>
        <v>0</v>
      </c>
    </row>
    <row r="56" spans="2:6" ht="19.5" customHeight="1" thickBot="1">
      <c r="B56" s="4" t="s">
        <v>282</v>
      </c>
      <c r="C56" s="97" t="s">
        <v>10</v>
      </c>
      <c r="D56" s="26">
        <v>524487.80000000005</v>
      </c>
      <c r="E56" s="26">
        <v>122719.2</v>
      </c>
      <c r="F56" s="40">
        <f t="shared" si="0"/>
        <v>23.397913164043089</v>
      </c>
    </row>
    <row r="57" spans="2:6" ht="22.5" customHeight="1" thickBot="1">
      <c r="B57" s="3" t="s">
        <v>286</v>
      </c>
      <c r="C57" s="94" t="s">
        <v>11</v>
      </c>
      <c r="D57" s="21">
        <f>SUM(D59+D61+D63+D60+D62+D58)</f>
        <v>559553.69999999995</v>
      </c>
      <c r="E57" s="21">
        <f>SUM(E59+E61+E63+E60+E62+E58)</f>
        <v>5700.9</v>
      </c>
      <c r="F57" s="13">
        <f t="shared" si="0"/>
        <v>1.0188298281290964</v>
      </c>
    </row>
    <row r="58" spans="2:6" ht="62.25" customHeight="1">
      <c r="B58" s="5" t="s">
        <v>299</v>
      </c>
      <c r="C58" s="96" t="s">
        <v>300</v>
      </c>
      <c r="D58" s="89">
        <v>5244.6</v>
      </c>
      <c r="E58" s="117"/>
      <c r="F58" s="118"/>
    </row>
    <row r="59" spans="2:6" ht="75">
      <c r="B59" s="7" t="s">
        <v>272</v>
      </c>
      <c r="C59" s="93" t="s">
        <v>180</v>
      </c>
      <c r="D59" s="16">
        <v>65143.8</v>
      </c>
      <c r="E59" s="16"/>
      <c r="F59" s="17">
        <f t="shared" si="0"/>
        <v>0</v>
      </c>
    </row>
    <row r="60" spans="2:6" ht="120.75" customHeight="1">
      <c r="B60" s="7" t="s">
        <v>273</v>
      </c>
      <c r="C60" s="93" t="s">
        <v>174</v>
      </c>
      <c r="D60" s="16">
        <v>111350.7</v>
      </c>
      <c r="E60" s="16"/>
      <c r="F60" s="18">
        <f t="shared" si="0"/>
        <v>0</v>
      </c>
    </row>
    <row r="61" spans="2:6" ht="59.25" customHeight="1">
      <c r="B61" s="7" t="s">
        <v>276</v>
      </c>
      <c r="C61" s="93" t="s">
        <v>275</v>
      </c>
      <c r="D61" s="16">
        <v>325528.7</v>
      </c>
      <c r="E61" s="16"/>
      <c r="F61" s="17">
        <f t="shared" si="0"/>
        <v>0</v>
      </c>
    </row>
    <row r="62" spans="2:6" ht="105" customHeight="1">
      <c r="B62" s="7" t="s">
        <v>298</v>
      </c>
      <c r="C62" s="93" t="s">
        <v>266</v>
      </c>
      <c r="D62" s="16">
        <v>1757.1</v>
      </c>
      <c r="E62" s="16"/>
      <c r="F62" s="17">
        <f t="shared" si="0"/>
        <v>0</v>
      </c>
    </row>
    <row r="63" spans="2:6" ht="30.75" thickBot="1">
      <c r="B63" s="4" t="s">
        <v>274</v>
      </c>
      <c r="C63" s="97" t="s">
        <v>152</v>
      </c>
      <c r="D63" s="26">
        <v>50528.800000000003</v>
      </c>
      <c r="E63" s="26">
        <v>5700.9</v>
      </c>
      <c r="F63" s="40">
        <f t="shared" si="0"/>
        <v>11.28247652823736</v>
      </c>
    </row>
    <row r="64" spans="2:6" ht="29.25" thickBot="1">
      <c r="B64" s="3" t="s">
        <v>287</v>
      </c>
      <c r="C64" s="94" t="s">
        <v>55</v>
      </c>
      <c r="D64" s="21">
        <f>SUM(D65+D66)</f>
        <v>7024.8</v>
      </c>
      <c r="E64" s="21">
        <f>SUM(E65+E66)</f>
        <v>1116.2</v>
      </c>
      <c r="F64" s="13">
        <f t="shared" si="0"/>
        <v>15.889420339369092</v>
      </c>
    </row>
    <row r="65" spans="2:8" ht="123" customHeight="1">
      <c r="B65" s="7" t="s">
        <v>288</v>
      </c>
      <c r="C65" s="105" t="s">
        <v>247</v>
      </c>
      <c r="D65" s="16">
        <v>6297.1</v>
      </c>
      <c r="E65" s="16">
        <v>1087.5</v>
      </c>
      <c r="F65" s="18">
        <f t="shared" si="0"/>
        <v>17.269854377411821</v>
      </c>
    </row>
    <row r="66" spans="2:8" ht="60">
      <c r="B66" s="7" t="s">
        <v>289</v>
      </c>
      <c r="C66" s="105" t="s">
        <v>178</v>
      </c>
      <c r="D66" s="16">
        <v>727.7</v>
      </c>
      <c r="E66" s="16">
        <v>28.7</v>
      </c>
      <c r="F66" s="17">
        <f t="shared" si="0"/>
        <v>3.9439329393981031</v>
      </c>
    </row>
    <row r="67" spans="2:8" ht="45" customHeight="1">
      <c r="B67" s="5" t="s">
        <v>293</v>
      </c>
      <c r="C67" s="83" t="s">
        <v>301</v>
      </c>
      <c r="D67" s="29">
        <v>519.79999999999995</v>
      </c>
      <c r="E67" s="112">
        <v>519.79999999999995</v>
      </c>
      <c r="F67" s="18">
        <f t="shared" si="0"/>
        <v>100</v>
      </c>
    </row>
    <row r="68" spans="2:8" ht="45">
      <c r="B68" s="7" t="s">
        <v>67</v>
      </c>
      <c r="C68" s="105" t="s">
        <v>183</v>
      </c>
      <c r="D68" s="16">
        <v>425.9</v>
      </c>
      <c r="E68" s="42">
        <v>425.9</v>
      </c>
      <c r="F68" s="17">
        <f t="shared" si="0"/>
        <v>100</v>
      </c>
      <c r="H68" s="85"/>
    </row>
    <row r="69" spans="2:8" ht="120">
      <c r="B69" s="5" t="s">
        <v>292</v>
      </c>
      <c r="C69" s="111" t="s">
        <v>302</v>
      </c>
      <c r="D69" s="29"/>
      <c r="E69" s="112">
        <v>6</v>
      </c>
      <c r="F69" s="18"/>
      <c r="H69" s="85"/>
    </row>
    <row r="70" spans="2:8" ht="29.25" thickBot="1">
      <c r="B70" s="6" t="s">
        <v>121</v>
      </c>
      <c r="C70" s="107" t="s">
        <v>51</v>
      </c>
      <c r="D70" s="39"/>
      <c r="E70" s="43">
        <v>-347950.5</v>
      </c>
      <c r="F70" s="91" t="str">
        <f t="shared" si="0"/>
        <v xml:space="preserve"> </v>
      </c>
    </row>
    <row r="71" spans="2:8" ht="19.5" customHeight="1" thickBot="1">
      <c r="B71" s="3" t="s">
        <v>84</v>
      </c>
      <c r="C71" s="2" t="s">
        <v>12</v>
      </c>
      <c r="D71" s="21">
        <f>SUM(D44+D45)</f>
        <v>1650557</v>
      </c>
      <c r="E71" s="21">
        <f>SUM(E44+E45)</f>
        <v>-31911.700000000012</v>
      </c>
      <c r="F71" s="13">
        <f t="shared" si="0"/>
        <v>-1.9333897587299327</v>
      </c>
    </row>
    <row r="72" spans="2:8" ht="18.75" customHeight="1" thickBot="1">
      <c r="B72" s="12"/>
      <c r="C72" s="2" t="s">
        <v>13</v>
      </c>
      <c r="D72" s="44"/>
      <c r="E72" s="45"/>
      <c r="F72" s="13" t="str">
        <f t="shared" si="0"/>
        <v xml:space="preserve"> </v>
      </c>
    </row>
    <row r="73" spans="2:8" ht="28.5" customHeight="1" thickBot="1">
      <c r="B73" s="46" t="s">
        <v>14</v>
      </c>
      <c r="C73" s="2" t="s">
        <v>134</v>
      </c>
      <c r="D73" s="2">
        <f>SUM(D74+D75+D76+D77+D78+D81+D82+D83)</f>
        <v>56395.199999999997</v>
      </c>
      <c r="E73" s="2">
        <f>SUM(E74+E75+E76+E77+E78+E81+E82+E83)</f>
        <v>19861.100000000002</v>
      </c>
      <c r="F73" s="13">
        <f t="shared" si="0"/>
        <v>35.21771356427498</v>
      </c>
    </row>
    <row r="74" spans="2:8" ht="13.5" customHeight="1">
      <c r="B74" s="47" t="s">
        <v>33</v>
      </c>
      <c r="C74" s="33" t="s">
        <v>57</v>
      </c>
      <c r="D74" s="33">
        <v>34049.5</v>
      </c>
      <c r="E74" s="33">
        <v>12239.7</v>
      </c>
      <c r="F74" s="15">
        <f t="shared" si="0"/>
        <v>35.946783359520701</v>
      </c>
    </row>
    <row r="75" spans="2:8" ht="14.25" customHeight="1">
      <c r="B75" s="48" t="s">
        <v>34</v>
      </c>
      <c r="C75" s="16" t="s">
        <v>60</v>
      </c>
      <c r="D75" s="16">
        <v>10285</v>
      </c>
      <c r="E75" s="16">
        <v>4045.1</v>
      </c>
      <c r="F75" s="17">
        <f t="shared" si="0"/>
        <v>39.330092367525523</v>
      </c>
    </row>
    <row r="76" spans="2:8" ht="18" customHeight="1">
      <c r="B76" s="48" t="s">
        <v>210</v>
      </c>
      <c r="C76" s="16" t="s">
        <v>135</v>
      </c>
      <c r="D76" s="16">
        <v>1155.0999999999999</v>
      </c>
      <c r="E76" s="16">
        <v>353.2</v>
      </c>
      <c r="F76" s="18">
        <f t="shared" si="0"/>
        <v>30.577439182754741</v>
      </c>
    </row>
    <row r="77" spans="2:8" ht="17.25" customHeight="1">
      <c r="B77" s="48" t="s">
        <v>206</v>
      </c>
      <c r="C77" s="16" t="s">
        <v>125</v>
      </c>
      <c r="D77" s="16">
        <v>48</v>
      </c>
      <c r="E77" s="16"/>
      <c r="F77" s="17">
        <f t="shared" ref="F77:F108" si="1">IF(ISNUMBER(D77),IF(D77=0,0,E77/D77*100)," ")</f>
        <v>0</v>
      </c>
    </row>
    <row r="78" spans="2:8" ht="17.25" customHeight="1">
      <c r="B78" s="48" t="s">
        <v>211</v>
      </c>
      <c r="C78" s="16" t="s">
        <v>56</v>
      </c>
      <c r="D78" s="16">
        <v>2076.3000000000002</v>
      </c>
      <c r="E78" s="16">
        <v>1058.4000000000001</v>
      </c>
      <c r="F78" s="17">
        <f t="shared" si="1"/>
        <v>50.97529258777633</v>
      </c>
    </row>
    <row r="79" spans="2:8" ht="16.5" customHeight="1">
      <c r="B79" s="48" t="s">
        <v>240</v>
      </c>
      <c r="C79" s="16" t="s">
        <v>144</v>
      </c>
      <c r="D79" s="16">
        <v>1004.2</v>
      </c>
      <c r="E79" s="16">
        <v>315.5</v>
      </c>
      <c r="F79" s="17">
        <f t="shared" si="1"/>
        <v>31.41804421429994</v>
      </c>
    </row>
    <row r="80" spans="2:8" ht="17.25" customHeight="1">
      <c r="B80" s="48" t="s">
        <v>241</v>
      </c>
      <c r="C80" s="16" t="s">
        <v>61</v>
      </c>
      <c r="D80" s="16">
        <v>1032</v>
      </c>
      <c r="E80" s="16">
        <v>742.7</v>
      </c>
      <c r="F80" s="18">
        <f t="shared" si="1"/>
        <v>71.967054263565899</v>
      </c>
    </row>
    <row r="81" spans="2:6" ht="30">
      <c r="B81" s="48" t="s">
        <v>200</v>
      </c>
      <c r="C81" s="16" t="s">
        <v>133</v>
      </c>
      <c r="D81" s="16">
        <v>276.7</v>
      </c>
      <c r="E81" s="16">
        <v>151.5</v>
      </c>
      <c r="F81" s="17">
        <f t="shared" si="1"/>
        <v>54.752439465124695</v>
      </c>
    </row>
    <row r="82" spans="2:6" ht="30">
      <c r="B82" s="48" t="s">
        <v>197</v>
      </c>
      <c r="C82" s="16" t="s">
        <v>156</v>
      </c>
      <c r="D82" s="16">
        <v>3188.1</v>
      </c>
      <c r="E82" s="16">
        <v>777.2</v>
      </c>
      <c r="F82" s="17">
        <f t="shared" si="1"/>
        <v>24.378156268623947</v>
      </c>
    </row>
    <row r="83" spans="2:6" ht="15.75" thickBot="1">
      <c r="B83" s="25"/>
      <c r="C83" s="26" t="s">
        <v>15</v>
      </c>
      <c r="D83" s="26">
        <v>5316.5</v>
      </c>
      <c r="E83" s="26">
        <v>1236</v>
      </c>
      <c r="F83" s="40">
        <f t="shared" si="1"/>
        <v>23.24837769209066</v>
      </c>
    </row>
    <row r="84" spans="2:6" ht="18.75" customHeight="1" thickBot="1">
      <c r="B84" s="46" t="s">
        <v>16</v>
      </c>
      <c r="C84" s="2" t="s">
        <v>17</v>
      </c>
      <c r="D84" s="2">
        <f>D85</f>
        <v>1810.2</v>
      </c>
      <c r="E84" s="2">
        <f>E85</f>
        <v>463.5</v>
      </c>
      <c r="F84" s="13">
        <f t="shared" si="1"/>
        <v>25.604905535299967</v>
      </c>
    </row>
    <row r="85" spans="2:6" ht="16.5" customHeight="1" thickBot="1">
      <c r="B85" s="28" t="s">
        <v>199</v>
      </c>
      <c r="C85" s="29" t="s">
        <v>122</v>
      </c>
      <c r="D85" s="29">
        <v>1810.2</v>
      </c>
      <c r="E85" s="23">
        <v>463.5</v>
      </c>
      <c r="F85" s="79">
        <f t="shared" si="1"/>
        <v>25.604905535299967</v>
      </c>
    </row>
    <row r="86" spans="2:6" ht="32.25" customHeight="1" thickBot="1">
      <c r="B86" s="46" t="s">
        <v>18</v>
      </c>
      <c r="C86" s="2" t="s">
        <v>44</v>
      </c>
      <c r="D86" s="2">
        <f>SUM(D87+D88+D89+D90+D92+D93+D94)</f>
        <v>6165.5999999999995</v>
      </c>
      <c r="E86" s="2">
        <f>SUM(E87+E88+E89+E90+E92+E93+E94)</f>
        <v>1779.8000000000002</v>
      </c>
      <c r="F86" s="13">
        <f t="shared" si="1"/>
        <v>28.866614765797333</v>
      </c>
    </row>
    <row r="87" spans="2:6" ht="15">
      <c r="B87" s="49" t="s">
        <v>33</v>
      </c>
      <c r="C87" s="23" t="s">
        <v>57</v>
      </c>
      <c r="D87" s="23">
        <v>4117.2</v>
      </c>
      <c r="E87" s="23">
        <v>1296.4000000000001</v>
      </c>
      <c r="F87" s="15">
        <f t="shared" si="1"/>
        <v>31.487418634023129</v>
      </c>
    </row>
    <row r="88" spans="2:6" ht="15">
      <c r="B88" s="50" t="s">
        <v>34</v>
      </c>
      <c r="C88" s="20" t="s">
        <v>60</v>
      </c>
      <c r="D88" s="20">
        <v>1238.3</v>
      </c>
      <c r="E88" s="20">
        <v>393.6</v>
      </c>
      <c r="F88" s="17">
        <f t="shared" si="1"/>
        <v>31.785512396026817</v>
      </c>
    </row>
    <row r="89" spans="2:6" ht="15">
      <c r="B89" s="50" t="s">
        <v>141</v>
      </c>
      <c r="C89" s="20" t="s">
        <v>135</v>
      </c>
      <c r="D89" s="20">
        <v>79.2</v>
      </c>
      <c r="E89" s="20">
        <v>46</v>
      </c>
      <c r="F89" s="18">
        <f t="shared" si="1"/>
        <v>58.080808080808076</v>
      </c>
    </row>
    <row r="90" spans="2:6" ht="15">
      <c r="B90" s="50" t="s">
        <v>35</v>
      </c>
      <c r="C90" s="20" t="s">
        <v>27</v>
      </c>
      <c r="D90" s="20">
        <v>115.6</v>
      </c>
      <c r="E90" s="20">
        <v>0.4</v>
      </c>
      <c r="F90" s="17">
        <f t="shared" si="1"/>
        <v>0.34602076124567477</v>
      </c>
    </row>
    <row r="91" spans="2:6" ht="15">
      <c r="B91" s="50" t="s">
        <v>155</v>
      </c>
      <c r="C91" s="20" t="s">
        <v>144</v>
      </c>
      <c r="D91" s="20">
        <v>78.3</v>
      </c>
      <c r="E91" s="20">
        <v>0.4</v>
      </c>
      <c r="F91" s="18">
        <f t="shared" si="1"/>
        <v>0.51085568326947639</v>
      </c>
    </row>
    <row r="92" spans="2:6" ht="30">
      <c r="B92" s="50" t="s">
        <v>36</v>
      </c>
      <c r="C92" s="16" t="s">
        <v>133</v>
      </c>
      <c r="D92" s="20">
        <v>269.2</v>
      </c>
      <c r="E92" s="20"/>
      <c r="F92" s="17">
        <f t="shared" si="1"/>
        <v>0</v>
      </c>
    </row>
    <row r="93" spans="2:6" ht="30">
      <c r="B93" s="50" t="s">
        <v>38</v>
      </c>
      <c r="C93" s="16" t="s">
        <v>156</v>
      </c>
      <c r="D93" s="20">
        <v>16.7</v>
      </c>
      <c r="E93" s="20"/>
      <c r="F93" s="17">
        <f t="shared" si="1"/>
        <v>0</v>
      </c>
    </row>
    <row r="94" spans="2:6" ht="15.75" thickBot="1">
      <c r="B94" s="51"/>
      <c r="C94" s="39" t="s">
        <v>15</v>
      </c>
      <c r="D94" s="39">
        <v>329.4</v>
      </c>
      <c r="E94" s="39">
        <v>43.4</v>
      </c>
      <c r="F94" s="40">
        <f t="shared" si="1"/>
        <v>13.175470552519734</v>
      </c>
    </row>
    <row r="95" spans="2:6" ht="15" thickBot="1">
      <c r="B95" s="46" t="s">
        <v>19</v>
      </c>
      <c r="C95" s="2" t="s">
        <v>20</v>
      </c>
      <c r="D95" s="2">
        <f>SUM(D96+D97+D98+D99+D100)</f>
        <v>62599.1</v>
      </c>
      <c r="E95" s="2">
        <f>SUM(E96+E97+E98+E99+E100)</f>
        <v>3843.5</v>
      </c>
      <c r="F95" s="13">
        <f t="shared" si="1"/>
        <v>6.1398646306416547</v>
      </c>
    </row>
    <row r="96" spans="2:6" ht="16.5" customHeight="1">
      <c r="B96" s="49" t="s">
        <v>198</v>
      </c>
      <c r="C96" s="23" t="s">
        <v>123</v>
      </c>
      <c r="D96" s="23">
        <v>190</v>
      </c>
      <c r="E96" s="52"/>
      <c r="F96" s="15">
        <f t="shared" si="1"/>
        <v>0</v>
      </c>
    </row>
    <row r="97" spans="2:6" ht="15">
      <c r="B97" s="48" t="s">
        <v>140</v>
      </c>
      <c r="C97" s="16" t="s">
        <v>147</v>
      </c>
      <c r="D97" s="16">
        <v>8396.5</v>
      </c>
      <c r="E97" s="16">
        <v>3156.3</v>
      </c>
      <c r="F97" s="17">
        <f t="shared" si="1"/>
        <v>37.590662776156734</v>
      </c>
    </row>
    <row r="98" spans="2:6" ht="30">
      <c r="B98" s="53" t="s">
        <v>36</v>
      </c>
      <c r="C98" s="14" t="s">
        <v>133</v>
      </c>
      <c r="D98" s="14">
        <v>3240</v>
      </c>
      <c r="E98" s="54">
        <v>500</v>
      </c>
      <c r="F98" s="18">
        <f t="shared" si="1"/>
        <v>15.432098765432098</v>
      </c>
    </row>
    <row r="99" spans="2:6" ht="30">
      <c r="B99" s="48" t="s">
        <v>197</v>
      </c>
      <c r="C99" s="16" t="s">
        <v>156</v>
      </c>
      <c r="D99" s="16"/>
      <c r="E99" s="42"/>
      <c r="F99" s="22" t="str">
        <f t="shared" si="1"/>
        <v xml:space="preserve"> </v>
      </c>
    </row>
    <row r="100" spans="2:6" ht="15.75" thickBot="1">
      <c r="B100" s="19"/>
      <c r="C100" s="20" t="s">
        <v>15</v>
      </c>
      <c r="D100" s="20">
        <v>50772.6</v>
      </c>
      <c r="E100" s="38">
        <v>187.2</v>
      </c>
      <c r="F100" s="40">
        <f t="shared" si="1"/>
        <v>0.36870280426844398</v>
      </c>
    </row>
    <row r="101" spans="2:6" ht="29.25" thickBot="1">
      <c r="B101" s="46" t="s">
        <v>21</v>
      </c>
      <c r="C101" s="2" t="s">
        <v>129</v>
      </c>
      <c r="D101" s="21">
        <f>SUM(D102+D103+D104+D105)</f>
        <v>1494310.2</v>
      </c>
      <c r="E101" s="21">
        <f>SUM(E102+E103+E104+E105)</f>
        <v>534891.4</v>
      </c>
      <c r="F101" s="13">
        <f t="shared" si="1"/>
        <v>35.795205038418402</v>
      </c>
    </row>
    <row r="102" spans="2:6" ht="13.5" customHeight="1">
      <c r="B102" s="53" t="s">
        <v>140</v>
      </c>
      <c r="C102" s="14" t="s">
        <v>136</v>
      </c>
      <c r="D102" s="14">
        <v>1442709.1</v>
      </c>
      <c r="E102" s="14">
        <v>533782.4</v>
      </c>
      <c r="F102" s="15">
        <f t="shared" si="1"/>
        <v>36.998616006511639</v>
      </c>
    </row>
    <row r="103" spans="2:6" ht="30">
      <c r="B103" s="50" t="s">
        <v>200</v>
      </c>
      <c r="C103" s="14" t="s">
        <v>133</v>
      </c>
      <c r="D103" s="20">
        <v>44079.199999999997</v>
      </c>
      <c r="E103" s="20">
        <v>85.5</v>
      </c>
      <c r="F103" s="17">
        <f t="shared" si="1"/>
        <v>0.19396903755059075</v>
      </c>
    </row>
    <row r="104" spans="2:6" ht="30">
      <c r="B104" s="48" t="s">
        <v>38</v>
      </c>
      <c r="C104" s="16" t="s">
        <v>156</v>
      </c>
      <c r="D104" s="16">
        <v>249.9</v>
      </c>
      <c r="E104" s="16">
        <v>99.9</v>
      </c>
      <c r="F104" s="17">
        <f t="shared" si="1"/>
        <v>39.975990396158466</v>
      </c>
    </row>
    <row r="105" spans="2:6" ht="15.75" thickBot="1">
      <c r="B105" s="25"/>
      <c r="C105" s="26" t="s">
        <v>15</v>
      </c>
      <c r="D105" s="26">
        <v>7272</v>
      </c>
      <c r="E105" s="55">
        <v>923.6</v>
      </c>
      <c r="F105" s="18">
        <f t="shared" si="1"/>
        <v>12.7007700770077</v>
      </c>
    </row>
    <row r="106" spans="2:6" ht="15" thickBot="1">
      <c r="B106" s="46" t="s">
        <v>215</v>
      </c>
      <c r="C106" s="2" t="s">
        <v>216</v>
      </c>
      <c r="D106" s="21">
        <f>D107+D108+D109+D110</f>
        <v>3500</v>
      </c>
      <c r="E106" s="21"/>
      <c r="F106" s="31"/>
    </row>
    <row r="107" spans="2:6" ht="15" customHeight="1">
      <c r="B107" s="53" t="s">
        <v>140</v>
      </c>
      <c r="C107" s="14" t="s">
        <v>136</v>
      </c>
      <c r="D107" s="14"/>
      <c r="E107" s="14"/>
      <c r="F107" s="15" t="str">
        <f t="shared" si="1"/>
        <v xml:space="preserve"> </v>
      </c>
    </row>
    <row r="108" spans="2:6" ht="30">
      <c r="B108" s="48" t="s">
        <v>200</v>
      </c>
      <c r="C108" s="14" t="s">
        <v>133</v>
      </c>
      <c r="D108" s="16"/>
      <c r="E108" s="16"/>
      <c r="F108" s="17" t="str">
        <f t="shared" si="1"/>
        <v xml:space="preserve"> </v>
      </c>
    </row>
    <row r="109" spans="2:6" ht="30">
      <c r="B109" s="48" t="s">
        <v>38</v>
      </c>
      <c r="C109" s="16" t="s">
        <v>156</v>
      </c>
      <c r="D109" s="16"/>
      <c r="E109" s="42"/>
      <c r="F109" s="17"/>
    </row>
    <row r="110" spans="2:6" ht="15.75" thickBot="1">
      <c r="B110" s="25"/>
      <c r="C110" s="26" t="s">
        <v>15</v>
      </c>
      <c r="D110" s="26">
        <v>3500</v>
      </c>
      <c r="E110" s="55"/>
      <c r="F110" s="18">
        <f t="shared" ref="F110:F151" si="2">IF(ISNUMBER(D110),IF(D110=0,0,E110/D110*100)," ")</f>
        <v>0</v>
      </c>
    </row>
    <row r="111" spans="2:6" ht="16.5" customHeight="1" thickBot="1">
      <c r="B111" s="46" t="s">
        <v>22</v>
      </c>
      <c r="C111" s="2" t="s">
        <v>23</v>
      </c>
      <c r="D111" s="2">
        <f>SUM(D112+D113+D114+D116+D115+D117+D121+D122+D123+D125)</f>
        <v>854223.00000000012</v>
      </c>
      <c r="E111" s="2">
        <f>SUM(E112+E113+E114+E116+E115+E117+E121+E122+E123+E125)</f>
        <v>199349.99999999997</v>
      </c>
      <c r="F111" s="13">
        <f t="shared" si="2"/>
        <v>23.336997481922161</v>
      </c>
    </row>
    <row r="112" spans="2:6" ht="15.75" customHeight="1">
      <c r="B112" s="56" t="s">
        <v>201</v>
      </c>
      <c r="C112" s="29" t="s">
        <v>128</v>
      </c>
      <c r="D112" s="29">
        <v>441260.2</v>
      </c>
      <c r="E112" s="29">
        <v>115197.7</v>
      </c>
      <c r="F112" s="15">
        <f t="shared" si="2"/>
        <v>26.106523996499114</v>
      </c>
    </row>
    <row r="113" spans="2:6" ht="18.75" customHeight="1">
      <c r="B113" s="48" t="s">
        <v>202</v>
      </c>
      <c r="C113" s="16" t="s">
        <v>26</v>
      </c>
      <c r="D113" s="16">
        <v>46.7</v>
      </c>
      <c r="E113" s="16">
        <v>8.9</v>
      </c>
      <c r="F113" s="17">
        <f t="shared" si="2"/>
        <v>19.057815845824411</v>
      </c>
    </row>
    <row r="114" spans="2:6" ht="19.5" customHeight="1">
      <c r="B114" s="57" t="s">
        <v>233</v>
      </c>
      <c r="C114" s="20" t="s">
        <v>59</v>
      </c>
      <c r="D114" s="20">
        <v>133247.70000000001</v>
      </c>
      <c r="E114" s="20">
        <v>34187.199999999997</v>
      </c>
      <c r="F114" s="18">
        <f t="shared" si="2"/>
        <v>25.656878129978978</v>
      </c>
    </row>
    <row r="115" spans="2:6" ht="15">
      <c r="B115" s="48" t="s">
        <v>141</v>
      </c>
      <c r="C115" s="16" t="s">
        <v>135</v>
      </c>
      <c r="D115" s="16">
        <v>6148.9</v>
      </c>
      <c r="E115" s="16">
        <v>711.2</v>
      </c>
      <c r="F115" s="17">
        <f t="shared" si="2"/>
        <v>11.566296410740135</v>
      </c>
    </row>
    <row r="116" spans="2:6" ht="16.5" customHeight="1">
      <c r="B116" s="50" t="s">
        <v>203</v>
      </c>
      <c r="C116" s="20" t="s">
        <v>125</v>
      </c>
      <c r="D116" s="20">
        <v>2262.6999999999998</v>
      </c>
      <c r="E116" s="20">
        <v>165.8</v>
      </c>
      <c r="F116" s="17">
        <f t="shared" si="2"/>
        <v>7.3275290582048003</v>
      </c>
    </row>
    <row r="117" spans="2:6" ht="18" customHeight="1">
      <c r="B117" s="57" t="s">
        <v>234</v>
      </c>
      <c r="C117" s="20" t="s">
        <v>27</v>
      </c>
      <c r="D117" s="20">
        <v>51186.5</v>
      </c>
      <c r="E117" s="20">
        <v>16197.3</v>
      </c>
      <c r="F117" s="17">
        <f t="shared" si="2"/>
        <v>31.643695114922878</v>
      </c>
    </row>
    <row r="118" spans="2:6" ht="17.25" customHeight="1">
      <c r="B118" s="50" t="s">
        <v>242</v>
      </c>
      <c r="C118" s="20" t="s">
        <v>179</v>
      </c>
      <c r="D118" s="20">
        <v>22503.8</v>
      </c>
      <c r="E118" s="20">
        <v>6936.4</v>
      </c>
      <c r="F118" s="18">
        <f t="shared" si="2"/>
        <v>30.823238741901367</v>
      </c>
    </row>
    <row r="119" spans="2:6" ht="15.75" customHeight="1">
      <c r="B119" s="48" t="s">
        <v>244</v>
      </c>
      <c r="C119" s="16" t="s">
        <v>47</v>
      </c>
      <c r="D119" s="16">
        <v>24217.3</v>
      </c>
      <c r="E119" s="16">
        <v>7910.6</v>
      </c>
      <c r="F119" s="17">
        <f t="shared" si="2"/>
        <v>32.665078270492586</v>
      </c>
    </row>
    <row r="120" spans="2:6" ht="15">
      <c r="B120" s="48" t="s">
        <v>243</v>
      </c>
      <c r="C120" s="16" t="s">
        <v>143</v>
      </c>
      <c r="D120" s="16">
        <v>2698</v>
      </c>
      <c r="E120" s="16">
        <v>1244.8</v>
      </c>
      <c r="F120" s="18">
        <f t="shared" si="2"/>
        <v>46.137879911045218</v>
      </c>
    </row>
    <row r="121" spans="2:6" ht="18" customHeight="1">
      <c r="B121" s="48" t="s">
        <v>204</v>
      </c>
      <c r="C121" s="16" t="s">
        <v>24</v>
      </c>
      <c r="D121" s="16">
        <v>15137.3</v>
      </c>
      <c r="E121" s="16">
        <v>1519.6</v>
      </c>
      <c r="F121" s="17">
        <f t="shared" si="2"/>
        <v>10.038778381877878</v>
      </c>
    </row>
    <row r="122" spans="2:6" ht="30">
      <c r="B122" s="48" t="s">
        <v>200</v>
      </c>
      <c r="C122" s="14" t="s">
        <v>133</v>
      </c>
      <c r="D122" s="16">
        <v>32253.5</v>
      </c>
      <c r="E122" s="16">
        <v>1504.6</v>
      </c>
      <c r="F122" s="17">
        <f t="shared" si="2"/>
        <v>4.664920086192196</v>
      </c>
    </row>
    <row r="123" spans="2:6" ht="30">
      <c r="B123" s="48" t="s">
        <v>197</v>
      </c>
      <c r="C123" s="16" t="s">
        <v>156</v>
      </c>
      <c r="D123" s="16">
        <v>75527.600000000006</v>
      </c>
      <c r="E123" s="16">
        <v>8815.2999999999993</v>
      </c>
      <c r="F123" s="18">
        <f t="shared" si="2"/>
        <v>11.671627325639896</v>
      </c>
    </row>
    <row r="124" spans="2:6" ht="16.5" customHeight="1">
      <c r="B124" s="48" t="s">
        <v>245</v>
      </c>
      <c r="C124" s="16" t="s">
        <v>160</v>
      </c>
      <c r="D124" s="16">
        <v>60580.5</v>
      </c>
      <c r="E124" s="16">
        <v>7139.1</v>
      </c>
      <c r="F124" s="17">
        <f t="shared" si="2"/>
        <v>11.784485106593706</v>
      </c>
    </row>
    <row r="125" spans="2:6" ht="15.75" customHeight="1" thickBot="1">
      <c r="B125" s="25"/>
      <c r="C125" s="26" t="s">
        <v>15</v>
      </c>
      <c r="D125" s="26">
        <v>97151.9</v>
      </c>
      <c r="E125" s="26">
        <v>21042.400000000001</v>
      </c>
      <c r="F125" s="40">
        <f t="shared" si="2"/>
        <v>21.659277893690192</v>
      </c>
    </row>
    <row r="126" spans="2:6" ht="17.25" customHeight="1" thickBot="1">
      <c r="B126" s="58" t="s">
        <v>25</v>
      </c>
      <c r="C126" s="59" t="s">
        <v>237</v>
      </c>
      <c r="D126" s="59">
        <f>SUM(D127+D128+D129+D130+D131+D132+D136+D137+D138+D139)</f>
        <v>80815.900000000009</v>
      </c>
      <c r="E126" s="59">
        <f>SUM(E127+E128+E129+E130+E131+E132+E136+E137+E138+E139)</f>
        <v>25899.100000000002</v>
      </c>
      <c r="F126" s="13">
        <f t="shared" si="2"/>
        <v>32.047035298746906</v>
      </c>
    </row>
    <row r="127" spans="2:6" ht="17.25" customHeight="1">
      <c r="B127" s="78" t="s">
        <v>235</v>
      </c>
      <c r="C127" s="33" t="s">
        <v>128</v>
      </c>
      <c r="D127" s="33">
        <v>28733.4</v>
      </c>
      <c r="E127" s="33">
        <v>8695.7000000000007</v>
      </c>
      <c r="F127" s="15">
        <f t="shared" si="2"/>
        <v>30.263386859891277</v>
      </c>
    </row>
    <row r="128" spans="2:6" ht="16.5" customHeight="1">
      <c r="B128" s="48" t="s">
        <v>193</v>
      </c>
      <c r="C128" s="16" t="s">
        <v>26</v>
      </c>
      <c r="D128" s="16">
        <v>8.4</v>
      </c>
      <c r="E128" s="16">
        <v>2</v>
      </c>
      <c r="F128" s="17">
        <f t="shared" si="2"/>
        <v>23.809523809523807</v>
      </c>
    </row>
    <row r="129" spans="2:6" ht="15">
      <c r="B129" s="48" t="s">
        <v>194</v>
      </c>
      <c r="C129" s="16" t="s">
        <v>62</v>
      </c>
      <c r="D129" s="16">
        <v>8677.4</v>
      </c>
      <c r="E129" s="16">
        <v>2570.6</v>
      </c>
      <c r="F129" s="18">
        <f t="shared" si="2"/>
        <v>29.624080945905458</v>
      </c>
    </row>
    <row r="130" spans="2:6" ht="15">
      <c r="B130" s="48" t="s">
        <v>141</v>
      </c>
      <c r="C130" s="16" t="s">
        <v>135</v>
      </c>
      <c r="D130" s="16">
        <v>344.1</v>
      </c>
      <c r="E130" s="16">
        <v>82.9</v>
      </c>
      <c r="F130" s="17">
        <f t="shared" si="2"/>
        <v>24.091833769253125</v>
      </c>
    </row>
    <row r="131" spans="2:6" ht="18" customHeight="1">
      <c r="B131" s="48" t="s">
        <v>203</v>
      </c>
      <c r="C131" s="16" t="s">
        <v>125</v>
      </c>
      <c r="D131" s="16"/>
      <c r="E131" s="16"/>
      <c r="F131" s="18" t="str">
        <f t="shared" si="2"/>
        <v xml:space="preserve"> </v>
      </c>
    </row>
    <row r="132" spans="2:6" ht="17.25" customHeight="1">
      <c r="B132" s="60" t="s">
        <v>236</v>
      </c>
      <c r="C132" s="16" t="s">
        <v>27</v>
      </c>
      <c r="D132" s="16">
        <v>873.5</v>
      </c>
      <c r="E132" s="16">
        <v>500.6</v>
      </c>
      <c r="F132" s="17">
        <f t="shared" si="2"/>
        <v>57.309673726388098</v>
      </c>
    </row>
    <row r="133" spans="2:6" ht="16.5" customHeight="1">
      <c r="B133" s="48" t="s">
        <v>242</v>
      </c>
      <c r="C133" s="16" t="s">
        <v>144</v>
      </c>
      <c r="D133" s="16">
        <v>480.3</v>
      </c>
      <c r="E133" s="16">
        <v>295.60000000000002</v>
      </c>
      <c r="F133" s="17">
        <f t="shared" si="2"/>
        <v>61.544867790963984</v>
      </c>
    </row>
    <row r="134" spans="2:6" ht="18" customHeight="1">
      <c r="B134" s="48" t="s">
        <v>244</v>
      </c>
      <c r="C134" s="16" t="s">
        <v>47</v>
      </c>
      <c r="D134" s="16">
        <v>308.2</v>
      </c>
      <c r="E134" s="16">
        <v>148.69999999999999</v>
      </c>
      <c r="F134" s="17">
        <f t="shared" si="2"/>
        <v>48.247890979883188</v>
      </c>
    </row>
    <row r="135" spans="2:6" ht="15">
      <c r="B135" s="48" t="s">
        <v>243</v>
      </c>
      <c r="C135" s="16" t="s">
        <v>143</v>
      </c>
      <c r="D135" s="16">
        <v>79.3</v>
      </c>
      <c r="E135" s="16">
        <v>56.1</v>
      </c>
      <c r="F135" s="18">
        <f t="shared" si="2"/>
        <v>70.74401008827239</v>
      </c>
    </row>
    <row r="136" spans="2:6" ht="15.75" customHeight="1">
      <c r="B136" s="48" t="s">
        <v>199</v>
      </c>
      <c r="C136" s="16" t="s">
        <v>137</v>
      </c>
      <c r="D136" s="16">
        <v>1101.4000000000001</v>
      </c>
      <c r="E136" s="16">
        <v>261.5</v>
      </c>
      <c r="F136" s="18">
        <f t="shared" si="2"/>
        <v>23.742509533321225</v>
      </c>
    </row>
    <row r="137" spans="2:6" ht="30">
      <c r="B137" s="48" t="s">
        <v>200</v>
      </c>
      <c r="C137" s="14" t="s">
        <v>133</v>
      </c>
      <c r="D137" s="16">
        <v>110.9</v>
      </c>
      <c r="E137" s="16">
        <v>1.9</v>
      </c>
      <c r="F137" s="17">
        <f t="shared" si="2"/>
        <v>1.7132551848512172</v>
      </c>
    </row>
    <row r="138" spans="2:6" ht="30">
      <c r="B138" s="48" t="s">
        <v>205</v>
      </c>
      <c r="C138" s="16" t="s">
        <v>156</v>
      </c>
      <c r="D138" s="16">
        <v>297.5</v>
      </c>
      <c r="E138" s="16">
        <v>36.700000000000003</v>
      </c>
      <c r="F138" s="17">
        <f t="shared" si="2"/>
        <v>12.336134453781513</v>
      </c>
    </row>
    <row r="139" spans="2:6" ht="15.75" thickBot="1">
      <c r="B139" s="61"/>
      <c r="C139" s="20" t="s">
        <v>15</v>
      </c>
      <c r="D139" s="20">
        <v>40669.300000000003</v>
      </c>
      <c r="E139" s="20">
        <v>13747.2</v>
      </c>
      <c r="F139" s="40">
        <f t="shared" si="2"/>
        <v>33.80240131991453</v>
      </c>
    </row>
    <row r="140" spans="2:6" ht="14.25" customHeight="1" thickBot="1">
      <c r="B140" s="46" t="s">
        <v>28</v>
      </c>
      <c r="C140" s="2" t="s">
        <v>29</v>
      </c>
      <c r="D140" s="2">
        <f>D141</f>
        <v>22506.9</v>
      </c>
      <c r="E140" s="62">
        <f>E141</f>
        <v>6754.4</v>
      </c>
      <c r="F140" s="13">
        <f t="shared" si="2"/>
        <v>30.010352380825434</v>
      </c>
    </row>
    <row r="141" spans="2:6" ht="15" customHeight="1" thickBot="1">
      <c r="B141" s="19"/>
      <c r="C141" s="20" t="s">
        <v>15</v>
      </c>
      <c r="D141" s="20">
        <v>22506.9</v>
      </c>
      <c r="E141" s="20">
        <v>6754.4</v>
      </c>
      <c r="F141" s="79">
        <f t="shared" si="2"/>
        <v>30.010352380825434</v>
      </c>
    </row>
    <row r="142" spans="2:6" ht="17.25" customHeight="1" thickBot="1">
      <c r="B142" s="46" t="s">
        <v>58</v>
      </c>
      <c r="C142" s="2" t="s">
        <v>124</v>
      </c>
      <c r="D142" s="2">
        <f>SUM(D143+D144+D145+D146)</f>
        <v>347</v>
      </c>
      <c r="E142" s="21">
        <f>SUM(E143+E144+E145+E146)</f>
        <v>0</v>
      </c>
      <c r="F142" s="13">
        <f t="shared" si="2"/>
        <v>0</v>
      </c>
    </row>
    <row r="143" spans="2:6" ht="15.75" customHeight="1">
      <c r="B143" s="49" t="s">
        <v>206</v>
      </c>
      <c r="C143" s="23" t="s">
        <v>125</v>
      </c>
      <c r="D143" s="23">
        <v>147</v>
      </c>
      <c r="E143" s="23"/>
      <c r="F143" s="15">
        <f t="shared" si="2"/>
        <v>0</v>
      </c>
    </row>
    <row r="144" spans="2:6" ht="18.75" customHeight="1">
      <c r="B144" s="48" t="s">
        <v>207</v>
      </c>
      <c r="C144" s="16" t="s">
        <v>138</v>
      </c>
      <c r="D144" s="16"/>
      <c r="E144" s="16"/>
      <c r="F144" s="17" t="str">
        <f t="shared" si="2"/>
        <v xml:space="preserve"> </v>
      </c>
    </row>
    <row r="145" spans="1:7" ht="30">
      <c r="B145" s="48" t="s">
        <v>197</v>
      </c>
      <c r="C145" s="16" t="s">
        <v>132</v>
      </c>
      <c r="D145" s="16"/>
      <c r="E145" s="16"/>
      <c r="F145" s="17" t="str">
        <f t="shared" si="2"/>
        <v xml:space="preserve"> </v>
      </c>
    </row>
    <row r="146" spans="1:7" ht="18" customHeight="1" thickBot="1">
      <c r="B146" s="63"/>
      <c r="C146" s="39" t="s">
        <v>15</v>
      </c>
      <c r="D146" s="39">
        <v>200</v>
      </c>
      <c r="E146" s="26"/>
      <c r="F146" s="40">
        <f t="shared" si="2"/>
        <v>0</v>
      </c>
    </row>
    <row r="147" spans="1:7" ht="30.75" customHeight="1" thickBot="1">
      <c r="B147" s="46" t="s">
        <v>126</v>
      </c>
      <c r="C147" s="2" t="s">
        <v>157</v>
      </c>
      <c r="D147" s="2">
        <f>D148</f>
        <v>1407.4</v>
      </c>
      <c r="E147" s="2">
        <f>E148</f>
        <v>618.1</v>
      </c>
      <c r="F147" s="13">
        <f t="shared" si="2"/>
        <v>43.917862725593295</v>
      </c>
    </row>
    <row r="148" spans="1:7" ht="17.25" customHeight="1" thickBot="1">
      <c r="B148" s="64" t="s">
        <v>209</v>
      </c>
      <c r="C148" s="44" t="s">
        <v>159</v>
      </c>
      <c r="D148" s="44">
        <v>1407.4</v>
      </c>
      <c r="E148" s="44">
        <v>618.1</v>
      </c>
      <c r="F148" s="79">
        <f t="shared" si="2"/>
        <v>43.917862725593295</v>
      </c>
    </row>
    <row r="149" spans="1:7" ht="15" thickBot="1">
      <c r="B149" s="46" t="s">
        <v>127</v>
      </c>
      <c r="C149" s="2" t="s">
        <v>54</v>
      </c>
      <c r="D149" s="2">
        <f>SUM(D150)</f>
        <v>55436.1</v>
      </c>
      <c r="E149" s="2">
        <f>SUM(E150)</f>
        <v>13776.1</v>
      </c>
      <c r="F149" s="13">
        <f t="shared" si="2"/>
        <v>24.850413358804101</v>
      </c>
    </row>
    <row r="150" spans="1:7" ht="30.75" thickBot="1">
      <c r="B150" s="65" t="s">
        <v>208</v>
      </c>
      <c r="C150" s="66" t="s">
        <v>158</v>
      </c>
      <c r="D150" s="44">
        <v>55436.1</v>
      </c>
      <c r="E150" s="44">
        <v>13776.1</v>
      </c>
      <c r="F150" s="79">
        <f t="shared" si="2"/>
        <v>24.850413358804101</v>
      </c>
    </row>
    <row r="151" spans="1:7" ht="15" customHeight="1" thickBot="1">
      <c r="B151" s="46" t="s">
        <v>30</v>
      </c>
      <c r="C151" s="2" t="s">
        <v>31</v>
      </c>
      <c r="D151" s="2">
        <f>SUM(D73+D84+D86+D95+D101+D111+D126+D140+D142+D147+D149+D106)</f>
        <v>2639516.6</v>
      </c>
      <c r="E151" s="21">
        <f>SUM(E73+E84+E86+E95+E101+E111+E126+E140+E142+E147+E149+E106)</f>
        <v>807237</v>
      </c>
      <c r="F151" s="13">
        <f t="shared" si="2"/>
        <v>30.582758979428277</v>
      </c>
    </row>
    <row r="152" spans="1:7" ht="14.25" customHeight="1" thickBot="1">
      <c r="B152" s="46"/>
      <c r="C152" s="2" t="s">
        <v>32</v>
      </c>
      <c r="D152" s="2">
        <f>SUM(D71-D151)</f>
        <v>-988959.60000000009</v>
      </c>
      <c r="E152" s="21">
        <f>SUM(E71-E151)</f>
        <v>-839148.7</v>
      </c>
      <c r="F152" s="67"/>
    </row>
    <row r="153" spans="1:7" hidden="1"/>
    <row r="154" spans="1:7" hidden="1"/>
    <row r="155" spans="1:7" ht="15.75">
      <c r="A155" s="183" t="s">
        <v>254</v>
      </c>
      <c r="B155" s="183"/>
      <c r="C155" s="183"/>
      <c r="D155" s="68"/>
      <c r="E155" s="69"/>
      <c r="F155" s="69"/>
      <c r="G155" s="70"/>
    </row>
    <row r="156" spans="1:7" ht="15.75">
      <c r="A156" s="183"/>
      <c r="B156" s="183"/>
      <c r="C156" s="183"/>
      <c r="D156" s="68"/>
      <c r="E156" s="71"/>
      <c r="F156" s="71"/>
      <c r="G156" s="70"/>
    </row>
    <row r="157" spans="1:7" ht="15.75">
      <c r="A157" s="183"/>
      <c r="B157" s="183"/>
      <c r="C157" s="183"/>
      <c r="D157" s="68"/>
      <c r="E157" s="108" t="s">
        <v>311</v>
      </c>
      <c r="F157" s="108"/>
      <c r="G157" s="108"/>
    </row>
    <row r="158" spans="1:7" ht="4.5" customHeight="1"/>
    <row r="159" spans="1:7" hidden="1"/>
    <row r="160" spans="1:7" hidden="1"/>
    <row r="161" spans="2:3" hidden="1"/>
    <row r="162" spans="2:3" hidden="1"/>
    <row r="163" spans="2:3" hidden="1"/>
    <row r="164" spans="2:3" hidden="1"/>
    <row r="165" spans="2:3" hidden="1"/>
    <row r="166" spans="2:3" hidden="1"/>
    <row r="167" spans="2:3" hidden="1"/>
    <row r="168" spans="2:3" hidden="1"/>
    <row r="169" spans="2:3" hidden="1"/>
    <row r="170" spans="2:3" hidden="1"/>
    <row r="171" spans="2:3" hidden="1"/>
    <row r="172" spans="2:3" hidden="1"/>
    <row r="173" spans="2:3">
      <c r="B173" s="109" t="s">
        <v>214</v>
      </c>
      <c r="C173" s="110"/>
    </row>
    <row r="174" spans="2:3">
      <c r="B174" s="109" t="s">
        <v>304</v>
      </c>
      <c r="C174" s="110"/>
    </row>
    <row r="175" spans="2:3">
      <c r="B175" s="109" t="s">
        <v>218</v>
      </c>
      <c r="C175" s="110"/>
    </row>
  </sheetData>
  <mergeCells count="5">
    <mergeCell ref="D1:F2"/>
    <mergeCell ref="D4:F4"/>
    <mergeCell ref="B5:F5"/>
    <mergeCell ref="B6:F6"/>
    <mergeCell ref="A155:C157"/>
  </mergeCells>
  <pageMargins left="0.59055118110236227" right="0" top="0" bottom="0" header="0" footer="0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77"/>
  <sheetViews>
    <sheetView topLeftCell="A137" workbookViewId="0">
      <selection activeCell="B175" sqref="B175"/>
    </sheetView>
  </sheetViews>
  <sheetFormatPr defaultRowHeight="12.75"/>
  <cols>
    <col min="1" max="1" width="3.42578125" customWidth="1"/>
    <col min="2" max="2" width="21.7109375" customWidth="1"/>
    <col min="3" max="3" width="32.28515625" customWidth="1"/>
    <col min="4" max="4" width="12.28515625" customWidth="1"/>
    <col min="5" max="5" width="12" customWidth="1"/>
    <col min="6" max="6" width="6.85546875" customWidth="1"/>
  </cols>
  <sheetData>
    <row r="1" spans="2:7" ht="15" hidden="1" customHeight="1">
      <c r="D1" s="180"/>
      <c r="E1" s="180"/>
      <c r="F1" s="180"/>
      <c r="G1" s="83"/>
    </row>
    <row r="2" spans="2:7" ht="28.5" customHeight="1">
      <c r="B2" s="72"/>
      <c r="C2" s="1" t="s">
        <v>212</v>
      </c>
      <c r="D2" s="180"/>
      <c r="E2" s="180"/>
      <c r="F2" s="180"/>
      <c r="G2" s="83"/>
    </row>
    <row r="3" spans="2:7" ht="11.25" hidden="1" customHeight="1">
      <c r="B3" s="72"/>
      <c r="C3" s="72"/>
      <c r="D3" s="72"/>
      <c r="E3" s="72"/>
      <c r="F3" s="72"/>
    </row>
    <row r="4" spans="2:7" ht="6" hidden="1" customHeight="1">
      <c r="B4" s="72" t="s">
        <v>130</v>
      </c>
      <c r="C4" s="73"/>
      <c r="D4" s="181"/>
      <c r="E4" s="181"/>
      <c r="F4" s="181"/>
    </row>
    <row r="5" spans="2:7" ht="18.75">
      <c r="B5" s="182" t="s">
        <v>213</v>
      </c>
      <c r="C5" s="182"/>
      <c r="D5" s="182"/>
      <c r="E5" s="182"/>
      <c r="F5" s="182"/>
    </row>
    <row r="6" spans="2:7" ht="18.75">
      <c r="B6" s="182" t="s">
        <v>305</v>
      </c>
      <c r="C6" s="182"/>
      <c r="D6" s="182"/>
      <c r="E6" s="182"/>
      <c r="F6" s="182"/>
    </row>
    <row r="7" spans="2:7" ht="13.5" customHeight="1" thickBot="1">
      <c r="B7" s="8"/>
      <c r="C7" s="8"/>
      <c r="D7" s="8"/>
      <c r="E7" s="8" t="s">
        <v>68</v>
      </c>
      <c r="F7" s="8"/>
    </row>
    <row r="8" spans="2:7" ht="45.75" thickBot="1">
      <c r="B8" s="9" t="s">
        <v>0</v>
      </c>
      <c r="C8" s="10" t="s">
        <v>1</v>
      </c>
      <c r="D8" s="10" t="s">
        <v>290</v>
      </c>
      <c r="E8" s="10" t="s">
        <v>268</v>
      </c>
      <c r="F8" s="11" t="s">
        <v>2</v>
      </c>
    </row>
    <row r="9" spans="2:7" ht="18.75" customHeight="1" thickBot="1">
      <c r="B9" s="12" t="s">
        <v>69</v>
      </c>
      <c r="C9" s="94" t="s">
        <v>3</v>
      </c>
      <c r="D9" s="2">
        <f>SUM(D10+D11+D12+D13+D14)</f>
        <v>92021.6</v>
      </c>
      <c r="E9" s="2">
        <f>SUM(E10+E11+E12+E13+E14)</f>
        <v>38831.9</v>
      </c>
      <c r="F9" s="13">
        <f t="shared" ref="F9:F78" si="0">IF(ISNUMBER(D9),IF(D9=0,0,E9/D9*100)," ")</f>
        <v>42.198679440479189</v>
      </c>
    </row>
    <row r="10" spans="2:7" ht="30">
      <c r="B10" s="74" t="s">
        <v>85</v>
      </c>
      <c r="C10" s="92" t="s">
        <v>148</v>
      </c>
      <c r="D10" s="14">
        <v>83648.600000000006</v>
      </c>
      <c r="E10" s="14">
        <v>34402.800000000003</v>
      </c>
      <c r="F10" s="15">
        <f t="shared" si="0"/>
        <v>41.12776543779573</v>
      </c>
    </row>
    <row r="11" spans="2:7" ht="30">
      <c r="B11" s="7" t="s">
        <v>87</v>
      </c>
      <c r="C11" s="93" t="s">
        <v>108</v>
      </c>
      <c r="D11" s="86">
        <v>200</v>
      </c>
      <c r="E11" s="86">
        <v>72.5</v>
      </c>
      <c r="F11" s="17">
        <f t="shared" si="0"/>
        <v>36.25</v>
      </c>
    </row>
    <row r="12" spans="2:7" ht="60">
      <c r="B12" s="7" t="s">
        <v>88</v>
      </c>
      <c r="C12" s="93" t="s">
        <v>139</v>
      </c>
      <c r="D12" s="24">
        <v>1218.8</v>
      </c>
      <c r="E12" s="24">
        <v>188.4</v>
      </c>
      <c r="F12" s="18">
        <f t="shared" si="0"/>
        <v>15.457827371184774</v>
      </c>
    </row>
    <row r="13" spans="2:7" ht="30">
      <c r="B13" s="6" t="s">
        <v>89</v>
      </c>
      <c r="C13" s="95" t="s">
        <v>86</v>
      </c>
      <c r="D13" s="88">
        <v>6954.2</v>
      </c>
      <c r="E13" s="88">
        <v>4168.2</v>
      </c>
      <c r="F13" s="17">
        <f t="shared" si="0"/>
        <v>59.937879267205432</v>
      </c>
    </row>
    <row r="14" spans="2:7" ht="60.75" thickBot="1">
      <c r="B14" s="6" t="s">
        <v>118</v>
      </c>
      <c r="C14" s="95" t="s">
        <v>119</v>
      </c>
      <c r="D14" s="20"/>
      <c r="E14" s="20"/>
      <c r="F14" s="82" t="str">
        <f t="shared" si="0"/>
        <v xml:space="preserve"> </v>
      </c>
    </row>
    <row r="15" spans="2:7" ht="43.5" thickBot="1">
      <c r="B15" s="3" t="s">
        <v>219</v>
      </c>
      <c r="C15" s="94" t="s">
        <v>220</v>
      </c>
      <c r="D15" s="21">
        <f>D16</f>
        <v>57815</v>
      </c>
      <c r="E15" s="21">
        <f>E16</f>
        <v>24279.8</v>
      </c>
      <c r="F15" s="13">
        <f t="shared" si="0"/>
        <v>41.995675862665401</v>
      </c>
    </row>
    <row r="16" spans="2:7" ht="18" customHeight="1">
      <c r="B16" s="5" t="s">
        <v>221</v>
      </c>
      <c r="C16" s="96" t="s">
        <v>222</v>
      </c>
      <c r="D16" s="89">
        <v>57815</v>
      </c>
      <c r="E16" s="89">
        <v>24279.8</v>
      </c>
      <c r="F16" s="90">
        <f t="shared" si="0"/>
        <v>41.995675862665401</v>
      </c>
    </row>
    <row r="17" spans="2:6" ht="44.25" customHeight="1">
      <c r="B17" s="7" t="s">
        <v>223</v>
      </c>
      <c r="C17" s="93" t="s">
        <v>227</v>
      </c>
      <c r="D17" s="24">
        <v>19743.3</v>
      </c>
      <c r="E17" s="24">
        <v>9526.7999999999993</v>
      </c>
      <c r="F17" s="17">
        <f t="shared" si="0"/>
        <v>48.25333150992995</v>
      </c>
    </row>
    <row r="18" spans="2:6" ht="75">
      <c r="B18" s="7" t="s">
        <v>224</v>
      </c>
      <c r="C18" s="93" t="s">
        <v>229</v>
      </c>
      <c r="D18" s="24">
        <v>196.7</v>
      </c>
      <c r="E18" s="24">
        <v>102.3</v>
      </c>
      <c r="F18" s="17">
        <f t="shared" si="0"/>
        <v>52.008134214539915</v>
      </c>
    </row>
    <row r="19" spans="2:6" ht="60">
      <c r="B19" s="7" t="s">
        <v>225</v>
      </c>
      <c r="C19" s="93" t="s">
        <v>228</v>
      </c>
      <c r="D19" s="24">
        <v>41823.9</v>
      </c>
      <c r="E19" s="24">
        <v>16472.2</v>
      </c>
      <c r="F19" s="17">
        <f t="shared" si="0"/>
        <v>39.384658054366042</v>
      </c>
    </row>
    <row r="20" spans="2:6" ht="43.5" customHeight="1" thickBot="1">
      <c r="B20" s="4" t="s">
        <v>226</v>
      </c>
      <c r="C20" s="97" t="s">
        <v>230</v>
      </c>
      <c r="D20" s="27">
        <v>-3948.9</v>
      </c>
      <c r="E20" s="27">
        <v>-1428</v>
      </c>
      <c r="F20" s="17">
        <f t="shared" si="0"/>
        <v>36.161969155967483</v>
      </c>
    </row>
    <row r="21" spans="2:6" ht="16.5" customHeight="1" thickBot="1">
      <c r="B21" s="3" t="s">
        <v>70</v>
      </c>
      <c r="C21" s="94" t="s">
        <v>53</v>
      </c>
      <c r="D21" s="2">
        <f>SUM(D22+D23+D24+D25)</f>
        <v>41021.699999999997</v>
      </c>
      <c r="E21" s="2">
        <f>SUM(E22+E23+E24+E25)</f>
        <v>23151.200000000001</v>
      </c>
      <c r="F21" s="13">
        <f t="shared" si="0"/>
        <v>56.436471428536606</v>
      </c>
    </row>
    <row r="22" spans="2:6" ht="30">
      <c r="B22" s="75" t="s">
        <v>92</v>
      </c>
      <c r="C22" s="98" t="s">
        <v>48</v>
      </c>
      <c r="D22" s="23">
        <v>12413.5</v>
      </c>
      <c r="E22" s="23">
        <v>10770.5</v>
      </c>
      <c r="F22" s="15">
        <f t="shared" si="0"/>
        <v>86.764409715229391</v>
      </c>
    </row>
    <row r="23" spans="2:6" ht="15">
      <c r="B23" s="7" t="s">
        <v>120</v>
      </c>
      <c r="C23" s="93" t="s">
        <v>4</v>
      </c>
      <c r="D23" s="24">
        <v>25000</v>
      </c>
      <c r="E23" s="24">
        <v>10459.200000000001</v>
      </c>
      <c r="F23" s="17">
        <f t="shared" si="0"/>
        <v>41.836800000000004</v>
      </c>
    </row>
    <row r="24" spans="2:6" ht="15">
      <c r="B24" s="7" t="s">
        <v>93</v>
      </c>
      <c r="C24" s="93" t="s">
        <v>5</v>
      </c>
      <c r="D24" s="24">
        <v>3528.2</v>
      </c>
      <c r="E24" s="24">
        <v>1736.1</v>
      </c>
      <c r="F24" s="17">
        <f t="shared" si="0"/>
        <v>49.206394195340401</v>
      </c>
    </row>
    <row r="25" spans="2:6" ht="45.75" thickBot="1">
      <c r="B25" s="80" t="s">
        <v>196</v>
      </c>
      <c r="C25" s="99" t="s">
        <v>195</v>
      </c>
      <c r="D25" s="87">
        <v>80</v>
      </c>
      <c r="E25" s="87">
        <v>185.4</v>
      </c>
      <c r="F25" s="81">
        <f t="shared" si="0"/>
        <v>231.75</v>
      </c>
    </row>
    <row r="26" spans="2:6" ht="15" thickBot="1">
      <c r="B26" s="3" t="s">
        <v>71</v>
      </c>
      <c r="C26" s="94" t="s">
        <v>6</v>
      </c>
      <c r="D26" s="2">
        <f>SUM(D27+D28+D29)</f>
        <v>15428.2</v>
      </c>
      <c r="E26" s="21">
        <f>SUM(E27+E28+E29)</f>
        <v>7964.1</v>
      </c>
      <c r="F26" s="13">
        <f t="shared" si="0"/>
        <v>51.620409380225816</v>
      </c>
    </row>
    <row r="27" spans="2:6" ht="15">
      <c r="B27" s="74" t="s">
        <v>94</v>
      </c>
      <c r="C27" s="92" t="s">
        <v>7</v>
      </c>
      <c r="D27" s="14"/>
      <c r="E27" s="86"/>
      <c r="F27" s="31" t="str">
        <f t="shared" si="0"/>
        <v xml:space="preserve"> </v>
      </c>
    </row>
    <row r="28" spans="2:6" ht="15">
      <c r="B28" s="7" t="s">
        <v>95</v>
      </c>
      <c r="C28" s="93" t="s">
        <v>37</v>
      </c>
      <c r="D28" s="16">
        <v>15428.2</v>
      </c>
      <c r="E28" s="24">
        <v>7964.1</v>
      </c>
      <c r="F28" s="17">
        <f t="shared" si="0"/>
        <v>51.620409380225816</v>
      </c>
    </row>
    <row r="29" spans="2:6" ht="15.75" thickBot="1">
      <c r="B29" s="6" t="s">
        <v>96</v>
      </c>
      <c r="C29" s="95" t="s">
        <v>8</v>
      </c>
      <c r="D29" s="20"/>
      <c r="E29" s="20"/>
      <c r="F29" s="30" t="str">
        <f t="shared" si="0"/>
        <v xml:space="preserve"> </v>
      </c>
    </row>
    <row r="30" spans="2:6" ht="15" thickBot="1">
      <c r="B30" s="3" t="s">
        <v>72</v>
      </c>
      <c r="C30" s="94" t="s">
        <v>45</v>
      </c>
      <c r="D30" s="2">
        <v>6352</v>
      </c>
      <c r="E30" s="2">
        <v>2590.9</v>
      </c>
      <c r="F30" s="13">
        <f t="shared" si="0"/>
        <v>40.788727959697738</v>
      </c>
    </row>
    <row r="31" spans="2:6" ht="29.25" thickBot="1">
      <c r="B31" s="3" t="s">
        <v>73</v>
      </c>
      <c r="C31" s="94" t="s">
        <v>46</v>
      </c>
      <c r="D31" s="2"/>
      <c r="E31" s="2"/>
      <c r="F31" s="13" t="str">
        <f t="shared" si="0"/>
        <v xml:space="preserve"> </v>
      </c>
    </row>
    <row r="32" spans="2:6" ht="29.25" thickBot="1">
      <c r="B32" s="5" t="s">
        <v>74</v>
      </c>
      <c r="C32" s="100" t="s">
        <v>39</v>
      </c>
      <c r="D32" s="32">
        <v>13961.5</v>
      </c>
      <c r="E32" s="32">
        <v>7607.3</v>
      </c>
      <c r="F32" s="13">
        <f t="shared" si="0"/>
        <v>54.487698313218488</v>
      </c>
    </row>
    <row r="33" spans="2:6" ht="29.25" thickBot="1">
      <c r="B33" s="3" t="s">
        <v>75</v>
      </c>
      <c r="C33" s="94" t="s">
        <v>40</v>
      </c>
      <c r="D33" s="2">
        <v>1900</v>
      </c>
      <c r="E33" s="2">
        <v>367.2</v>
      </c>
      <c r="F33" s="13">
        <f t="shared" si="0"/>
        <v>19.326315789473682</v>
      </c>
    </row>
    <row r="34" spans="2:6" ht="29.25" thickBot="1">
      <c r="B34" s="3" t="s">
        <v>161</v>
      </c>
      <c r="C34" s="94" t="s">
        <v>149</v>
      </c>
      <c r="D34" s="21">
        <v>47399.1</v>
      </c>
      <c r="E34" s="2">
        <v>15293.4</v>
      </c>
      <c r="F34" s="13">
        <f t="shared" si="0"/>
        <v>32.265169591827693</v>
      </c>
    </row>
    <row r="35" spans="2:6" ht="29.25" thickBot="1">
      <c r="B35" s="3" t="s">
        <v>76</v>
      </c>
      <c r="C35" s="94" t="s">
        <v>41</v>
      </c>
      <c r="D35" s="21">
        <v>27954.799999999999</v>
      </c>
      <c r="E35" s="21">
        <v>12172.6</v>
      </c>
      <c r="F35" s="13">
        <f t="shared" si="0"/>
        <v>43.543863665631669</v>
      </c>
    </row>
    <row r="36" spans="2:6" ht="29.25" thickBot="1">
      <c r="B36" s="3" t="s">
        <v>77</v>
      </c>
      <c r="C36" s="94" t="s">
        <v>42</v>
      </c>
      <c r="D36" s="21">
        <v>3310.8</v>
      </c>
      <c r="E36" s="21">
        <v>1787.6</v>
      </c>
      <c r="F36" s="13">
        <f t="shared" si="0"/>
        <v>53.992992630180012</v>
      </c>
    </row>
    <row r="37" spans="2:6" ht="15" thickBot="1">
      <c r="B37" s="3" t="s">
        <v>78</v>
      </c>
      <c r="C37" s="94" t="s">
        <v>43</v>
      </c>
      <c r="D37" s="2">
        <f>SUM(D38+D39+D40)</f>
        <v>0</v>
      </c>
      <c r="E37" s="2">
        <f>SUM(E38+E39+E40)</f>
        <v>64.7</v>
      </c>
      <c r="F37" s="13">
        <f t="shared" si="0"/>
        <v>0</v>
      </c>
    </row>
    <row r="38" spans="2:6" ht="30">
      <c r="B38" s="76" t="s">
        <v>97</v>
      </c>
      <c r="C38" s="101" t="s">
        <v>50</v>
      </c>
      <c r="D38" s="33"/>
      <c r="E38" s="33">
        <v>-14.7</v>
      </c>
      <c r="F38" s="31" t="str">
        <f t="shared" si="0"/>
        <v xml:space="preserve"> </v>
      </c>
    </row>
    <row r="39" spans="2:6" ht="30">
      <c r="B39" s="7" t="s">
        <v>98</v>
      </c>
      <c r="C39" s="93" t="s">
        <v>49</v>
      </c>
      <c r="D39" s="16"/>
      <c r="E39" s="16"/>
      <c r="F39" s="22" t="str">
        <f t="shared" si="0"/>
        <v xml:space="preserve"> </v>
      </c>
    </row>
    <row r="40" spans="2:6" ht="15.75" thickBot="1">
      <c r="B40" s="4" t="s">
        <v>99</v>
      </c>
      <c r="C40" s="97" t="s">
        <v>52</v>
      </c>
      <c r="D40" s="26"/>
      <c r="E40" s="34">
        <v>79.400000000000006</v>
      </c>
      <c r="F40" s="30" t="str">
        <f t="shared" si="0"/>
        <v xml:space="preserve"> </v>
      </c>
    </row>
    <row r="41" spans="2:6" ht="29.25" customHeight="1" thickBot="1">
      <c r="B41" s="3"/>
      <c r="C41" s="94" t="s">
        <v>106</v>
      </c>
      <c r="D41" s="21">
        <f>SUM(D9+D21+D26+D30+D31+D32+D33+D34+D35+D36+D37+D15)</f>
        <v>307164.69999999995</v>
      </c>
      <c r="E41" s="21">
        <f>SUM(E9+E21+E26+E30+E31+E32+E33+E34+E35+E36+E37+E15)</f>
        <v>134110.70000000001</v>
      </c>
      <c r="F41" s="13">
        <f t="shared" si="0"/>
        <v>43.660843840454334</v>
      </c>
    </row>
    <row r="42" spans="2:6" ht="43.5" thickBot="1">
      <c r="B42" s="3" t="s">
        <v>65</v>
      </c>
      <c r="C42" s="94" t="s">
        <v>63</v>
      </c>
      <c r="D42" s="2"/>
      <c r="E42" s="35"/>
      <c r="F42" s="13" t="str">
        <f t="shared" si="0"/>
        <v xml:space="preserve"> </v>
      </c>
    </row>
    <row r="43" spans="2:6" ht="29.25" thickBot="1">
      <c r="B43" s="4" t="s">
        <v>64</v>
      </c>
      <c r="C43" s="102" t="s">
        <v>51</v>
      </c>
      <c r="D43" s="36"/>
      <c r="E43" s="37"/>
      <c r="F43" s="13" t="str">
        <f t="shared" si="0"/>
        <v xml:space="preserve"> </v>
      </c>
    </row>
    <row r="44" spans="2:6" ht="17.25" customHeight="1" thickBot="1">
      <c r="B44" s="4"/>
      <c r="C44" s="102" t="s">
        <v>107</v>
      </c>
      <c r="D44" s="36">
        <f>SUM(D41+D42+D43)</f>
        <v>307164.69999999995</v>
      </c>
      <c r="E44" s="84">
        <f>SUM(E41+E42+E43)</f>
        <v>134110.70000000001</v>
      </c>
      <c r="F44" s="13">
        <f t="shared" si="0"/>
        <v>43.660843840454334</v>
      </c>
    </row>
    <row r="45" spans="2:6" ht="29.25" thickBot="1">
      <c r="B45" s="3" t="s">
        <v>79</v>
      </c>
      <c r="C45" s="94" t="s">
        <v>131</v>
      </c>
      <c r="D45" s="21">
        <f>SUM(D46+D68+D70+D71+D72+D69)</f>
        <v>1350110.4</v>
      </c>
      <c r="E45" s="21">
        <f>SUM(E46+E68+E70+E71+E72+E69)</f>
        <v>110329.30000000008</v>
      </c>
      <c r="F45" s="13">
        <f t="shared" si="0"/>
        <v>8.1718724631704251</v>
      </c>
    </row>
    <row r="46" spans="2:6" ht="57.75" thickBot="1">
      <c r="B46" s="3" t="s">
        <v>181</v>
      </c>
      <c r="C46" s="94" t="s">
        <v>182</v>
      </c>
      <c r="D46" s="21">
        <f>SUM(D47+D49+D57+D65)</f>
        <v>1348421.5999999999</v>
      </c>
      <c r="E46" s="21">
        <f>SUM(E47+E49+E57+E65)</f>
        <v>276585.00000000006</v>
      </c>
      <c r="F46" s="13">
        <f t="shared" si="0"/>
        <v>20.51175982348548</v>
      </c>
    </row>
    <row r="47" spans="2:6" ht="29.25" thickBot="1">
      <c r="B47" s="3" t="s">
        <v>285</v>
      </c>
      <c r="C47" s="94" t="s">
        <v>142</v>
      </c>
      <c r="D47" s="2">
        <f>SUM(D48)</f>
        <v>178880</v>
      </c>
      <c r="E47" s="2">
        <f>SUM(E48)</f>
        <v>74533.399999999994</v>
      </c>
      <c r="F47" s="13">
        <f t="shared" si="0"/>
        <v>41.66670393559928</v>
      </c>
    </row>
    <row r="48" spans="2:6" ht="30.75" thickBot="1">
      <c r="B48" s="74" t="s">
        <v>271</v>
      </c>
      <c r="C48" s="92" t="s">
        <v>150</v>
      </c>
      <c r="D48" s="14">
        <v>178880</v>
      </c>
      <c r="E48" s="14">
        <v>74533.399999999994</v>
      </c>
      <c r="F48" s="15">
        <f t="shared" si="0"/>
        <v>41.66670393559928</v>
      </c>
    </row>
    <row r="49" spans="2:6" ht="15" thickBot="1">
      <c r="B49" s="77" t="s">
        <v>284</v>
      </c>
      <c r="C49" s="103" t="s">
        <v>9</v>
      </c>
      <c r="D49" s="2">
        <f>SUM(D50:D56)</f>
        <v>601692.9</v>
      </c>
      <c r="E49" s="2">
        <f>SUM(E50:E56)</f>
        <v>194712.30000000002</v>
      </c>
      <c r="F49" s="13">
        <f t="shared" si="0"/>
        <v>32.360744160351565</v>
      </c>
    </row>
    <row r="50" spans="2:6" ht="60">
      <c r="B50" s="74" t="s">
        <v>279</v>
      </c>
      <c r="C50" s="92" t="s">
        <v>164</v>
      </c>
      <c r="D50" s="14">
        <v>1810.2</v>
      </c>
      <c r="E50" s="14">
        <v>921.1</v>
      </c>
      <c r="F50" s="17">
        <f t="shared" si="0"/>
        <v>50.883880234228265</v>
      </c>
    </row>
    <row r="51" spans="2:6" ht="45">
      <c r="B51" s="7" t="s">
        <v>283</v>
      </c>
      <c r="C51" s="93" t="s">
        <v>165</v>
      </c>
      <c r="D51" s="16">
        <v>2774.6</v>
      </c>
      <c r="E51" s="16">
        <v>1137.8</v>
      </c>
      <c r="F51" s="18">
        <f t="shared" si="0"/>
        <v>41.007712823470051</v>
      </c>
    </row>
    <row r="52" spans="2:6" ht="45">
      <c r="B52" s="7" t="s">
        <v>277</v>
      </c>
      <c r="C52" s="93" t="s">
        <v>166</v>
      </c>
      <c r="D52" s="16">
        <v>58694.3</v>
      </c>
      <c r="E52" s="16">
        <v>17871.2</v>
      </c>
      <c r="F52" s="17">
        <f t="shared" si="0"/>
        <v>30.447931059745155</v>
      </c>
    </row>
    <row r="53" spans="2:6" ht="69.75" customHeight="1">
      <c r="B53" s="74" t="s">
        <v>278</v>
      </c>
      <c r="C53" s="92" t="s">
        <v>167</v>
      </c>
      <c r="D53" s="14">
        <v>12113.4</v>
      </c>
      <c r="E53" s="14">
        <v>4951</v>
      </c>
      <c r="F53" s="18">
        <f t="shared" si="0"/>
        <v>40.872092063334819</v>
      </c>
    </row>
    <row r="54" spans="2:6" ht="103.5" customHeight="1">
      <c r="B54" s="7" t="s">
        <v>281</v>
      </c>
      <c r="C54" s="93" t="s">
        <v>170</v>
      </c>
      <c r="D54" s="16">
        <v>604.20000000000005</v>
      </c>
      <c r="E54" s="16"/>
      <c r="F54" s="17">
        <f t="shared" si="0"/>
        <v>0</v>
      </c>
    </row>
    <row r="55" spans="2:6" ht="105">
      <c r="B55" s="7" t="s">
        <v>280</v>
      </c>
      <c r="C55" s="93" t="s">
        <v>169</v>
      </c>
      <c r="D55" s="16">
        <v>1208.4000000000001</v>
      </c>
      <c r="E55" s="16"/>
      <c r="F55" s="17">
        <f t="shared" si="0"/>
        <v>0</v>
      </c>
    </row>
    <row r="56" spans="2:6" ht="19.5" customHeight="1" thickBot="1">
      <c r="B56" s="4" t="s">
        <v>282</v>
      </c>
      <c r="C56" s="97" t="s">
        <v>10</v>
      </c>
      <c r="D56" s="26">
        <v>524487.80000000005</v>
      </c>
      <c r="E56" s="26">
        <v>169831.2</v>
      </c>
      <c r="F56" s="40">
        <f t="shared" si="0"/>
        <v>32.380390926156913</v>
      </c>
    </row>
    <row r="57" spans="2:6" ht="22.5" customHeight="1" thickBot="1">
      <c r="B57" s="3" t="s">
        <v>286</v>
      </c>
      <c r="C57" s="94" t="s">
        <v>11</v>
      </c>
      <c r="D57" s="21">
        <f>SUM(D59+D61+D64+D60+D62+D58+D63)</f>
        <v>561068</v>
      </c>
      <c r="E57" s="21">
        <f>SUM(E59+E61+E64+E60+E62+E58+E63)</f>
        <v>6184.9</v>
      </c>
      <c r="F57" s="13">
        <f t="shared" si="0"/>
        <v>1.1023441008932962</v>
      </c>
    </row>
    <row r="58" spans="2:6" ht="62.25" customHeight="1">
      <c r="B58" s="5" t="s">
        <v>299</v>
      </c>
      <c r="C58" s="96" t="s">
        <v>300</v>
      </c>
      <c r="D58" s="89">
        <v>5244.6</v>
      </c>
      <c r="E58" s="117"/>
      <c r="F58" s="118"/>
    </row>
    <row r="59" spans="2:6" ht="75">
      <c r="B59" s="7" t="s">
        <v>272</v>
      </c>
      <c r="C59" s="93" t="s">
        <v>180</v>
      </c>
      <c r="D59" s="16">
        <v>65143.8</v>
      </c>
      <c r="E59" s="16"/>
      <c r="F59" s="17">
        <f t="shared" si="0"/>
        <v>0</v>
      </c>
    </row>
    <row r="60" spans="2:6" ht="120.75" customHeight="1">
      <c r="B60" s="7" t="s">
        <v>273</v>
      </c>
      <c r="C60" s="93" t="s">
        <v>174</v>
      </c>
      <c r="D60" s="16">
        <v>111350.7</v>
      </c>
      <c r="E60" s="16"/>
      <c r="F60" s="18">
        <f t="shared" si="0"/>
        <v>0</v>
      </c>
    </row>
    <row r="61" spans="2:6" ht="59.25" customHeight="1">
      <c r="B61" s="7" t="s">
        <v>276</v>
      </c>
      <c r="C61" s="93" t="s">
        <v>275</v>
      </c>
      <c r="D61" s="16">
        <v>325528.7</v>
      </c>
      <c r="E61" s="16"/>
      <c r="F61" s="17">
        <f t="shared" si="0"/>
        <v>0</v>
      </c>
    </row>
    <row r="62" spans="2:6" ht="105" customHeight="1">
      <c r="B62" s="7" t="s">
        <v>298</v>
      </c>
      <c r="C62" s="93" t="s">
        <v>266</v>
      </c>
      <c r="D62" s="16">
        <v>1757.1</v>
      </c>
      <c r="E62" s="16"/>
      <c r="F62" s="17">
        <f t="shared" si="0"/>
        <v>0</v>
      </c>
    </row>
    <row r="63" spans="2:6" ht="105" customHeight="1">
      <c r="B63" s="7" t="s">
        <v>307</v>
      </c>
      <c r="C63" s="93" t="s">
        <v>308</v>
      </c>
      <c r="D63" s="16">
        <v>1514.3</v>
      </c>
      <c r="E63" s="16"/>
      <c r="F63" s="17">
        <f t="shared" si="0"/>
        <v>0</v>
      </c>
    </row>
    <row r="64" spans="2:6" ht="30.75" thickBot="1">
      <c r="B64" s="4" t="s">
        <v>274</v>
      </c>
      <c r="C64" s="97" t="s">
        <v>152</v>
      </c>
      <c r="D64" s="26">
        <v>50528.800000000003</v>
      </c>
      <c r="E64" s="26">
        <v>6184.9</v>
      </c>
      <c r="F64" s="40">
        <f t="shared" si="0"/>
        <v>12.240346099650099</v>
      </c>
    </row>
    <row r="65" spans="2:8" ht="29.25" thickBot="1">
      <c r="B65" s="3" t="s">
        <v>287</v>
      </c>
      <c r="C65" s="94" t="s">
        <v>55</v>
      </c>
      <c r="D65" s="21">
        <f>SUM(D66+D67)</f>
        <v>6780.7</v>
      </c>
      <c r="E65" s="21">
        <f>SUM(E66+E67)</f>
        <v>1154.4000000000001</v>
      </c>
      <c r="F65" s="13">
        <f t="shared" si="0"/>
        <v>17.024790950786794</v>
      </c>
    </row>
    <row r="66" spans="2:8" ht="123" customHeight="1">
      <c r="B66" s="7" t="s">
        <v>288</v>
      </c>
      <c r="C66" s="105" t="s">
        <v>247</v>
      </c>
      <c r="D66" s="16">
        <v>6053</v>
      </c>
      <c r="E66" s="16">
        <v>1125.7</v>
      </c>
      <c r="F66" s="18">
        <f t="shared" si="0"/>
        <v>18.597389724103753</v>
      </c>
    </row>
    <row r="67" spans="2:8" ht="60">
      <c r="B67" s="7" t="s">
        <v>289</v>
      </c>
      <c r="C67" s="105" t="s">
        <v>178</v>
      </c>
      <c r="D67" s="16">
        <v>727.7</v>
      </c>
      <c r="E67" s="16">
        <v>28.7</v>
      </c>
      <c r="F67" s="17">
        <f t="shared" si="0"/>
        <v>3.9439329393981031</v>
      </c>
    </row>
    <row r="68" spans="2:8" ht="45" customHeight="1">
      <c r="B68" s="7" t="s">
        <v>293</v>
      </c>
      <c r="C68" s="119" t="s">
        <v>301</v>
      </c>
      <c r="D68" s="16">
        <v>519.79999999999995</v>
      </c>
      <c r="E68" s="42">
        <v>519.79999999999995</v>
      </c>
      <c r="F68" s="17">
        <f t="shared" si="0"/>
        <v>100</v>
      </c>
    </row>
    <row r="69" spans="2:8" ht="45" customHeight="1">
      <c r="B69" s="5" t="s">
        <v>306</v>
      </c>
      <c r="C69" s="83"/>
      <c r="D69" s="29">
        <v>743.1</v>
      </c>
      <c r="E69" s="112">
        <v>743.1</v>
      </c>
      <c r="F69" s="18">
        <f t="shared" si="0"/>
        <v>100</v>
      </c>
    </row>
    <row r="70" spans="2:8" ht="45">
      <c r="B70" s="7" t="s">
        <v>67</v>
      </c>
      <c r="C70" s="105" t="s">
        <v>183</v>
      </c>
      <c r="D70" s="16">
        <v>425.9</v>
      </c>
      <c r="E70" s="42">
        <v>425.9</v>
      </c>
      <c r="F70" s="17">
        <f t="shared" si="0"/>
        <v>100</v>
      </c>
      <c r="H70" s="85"/>
    </row>
    <row r="71" spans="2:8" ht="120">
      <c r="B71" s="5" t="s">
        <v>292</v>
      </c>
      <c r="C71" s="111" t="s">
        <v>302</v>
      </c>
      <c r="D71" s="29"/>
      <c r="E71" s="112">
        <v>6</v>
      </c>
      <c r="F71" s="18"/>
      <c r="H71" s="85"/>
    </row>
    <row r="72" spans="2:8" ht="29.25" thickBot="1">
      <c r="B72" s="6" t="s">
        <v>121</v>
      </c>
      <c r="C72" s="107" t="s">
        <v>51</v>
      </c>
      <c r="D72" s="39"/>
      <c r="E72" s="43">
        <v>-167950.5</v>
      </c>
      <c r="F72" s="91" t="str">
        <f t="shared" si="0"/>
        <v xml:space="preserve"> </v>
      </c>
    </row>
    <row r="73" spans="2:8" ht="19.5" customHeight="1" thickBot="1">
      <c r="B73" s="3" t="s">
        <v>84</v>
      </c>
      <c r="C73" s="2" t="s">
        <v>12</v>
      </c>
      <c r="D73" s="21">
        <f>SUM(D44+D45)</f>
        <v>1657275.0999999999</v>
      </c>
      <c r="E73" s="21">
        <f>SUM(E44+E45)</f>
        <v>244440.00000000009</v>
      </c>
      <c r="F73" s="13">
        <f t="shared" si="0"/>
        <v>14.74951261863526</v>
      </c>
    </row>
    <row r="74" spans="2:8" ht="18.75" customHeight="1" thickBot="1">
      <c r="B74" s="12"/>
      <c r="C74" s="2" t="s">
        <v>13</v>
      </c>
      <c r="D74" s="44"/>
      <c r="E74" s="45"/>
      <c r="F74" s="13" t="str">
        <f t="shared" si="0"/>
        <v xml:space="preserve"> </v>
      </c>
    </row>
    <row r="75" spans="2:8" ht="28.5" customHeight="1" thickBot="1">
      <c r="B75" s="46" t="s">
        <v>14</v>
      </c>
      <c r="C75" s="2" t="s">
        <v>134</v>
      </c>
      <c r="D75" s="2">
        <f>SUM(D76+D77+D78+D79+D80+D83+D84+D85)</f>
        <v>56363.700000000004</v>
      </c>
      <c r="E75" s="2">
        <f>SUM(E76+E77+E78+E79+E80+E83+E84+E85)</f>
        <v>25727.7</v>
      </c>
      <c r="F75" s="13">
        <f t="shared" si="0"/>
        <v>45.64586781918149</v>
      </c>
    </row>
    <row r="76" spans="2:8" ht="13.5" customHeight="1">
      <c r="B76" s="47" t="s">
        <v>33</v>
      </c>
      <c r="C76" s="33" t="s">
        <v>57</v>
      </c>
      <c r="D76" s="33">
        <v>34049.5</v>
      </c>
      <c r="E76" s="33">
        <v>16085.8</v>
      </c>
      <c r="F76" s="15">
        <f t="shared" si="0"/>
        <v>47.242397098342117</v>
      </c>
    </row>
    <row r="77" spans="2:8" ht="14.25" customHeight="1">
      <c r="B77" s="48" t="s">
        <v>34</v>
      </c>
      <c r="C77" s="16" t="s">
        <v>60</v>
      </c>
      <c r="D77" s="16">
        <v>10285</v>
      </c>
      <c r="E77" s="16">
        <v>5015.3</v>
      </c>
      <c r="F77" s="17">
        <f t="shared" si="0"/>
        <v>48.763247447739424</v>
      </c>
    </row>
    <row r="78" spans="2:8" ht="18" customHeight="1">
      <c r="B78" s="48" t="s">
        <v>210</v>
      </c>
      <c r="C78" s="16" t="s">
        <v>135</v>
      </c>
      <c r="D78" s="16">
        <v>1155.0999999999999</v>
      </c>
      <c r="E78" s="16">
        <v>422</v>
      </c>
      <c r="F78" s="18">
        <f t="shared" si="0"/>
        <v>36.533633451649209</v>
      </c>
    </row>
    <row r="79" spans="2:8" ht="17.25" customHeight="1">
      <c r="B79" s="48" t="s">
        <v>206</v>
      </c>
      <c r="C79" s="16" t="s">
        <v>125</v>
      </c>
      <c r="D79" s="16">
        <v>49</v>
      </c>
      <c r="E79" s="16">
        <v>8.6999999999999993</v>
      </c>
      <c r="F79" s="17">
        <f t="shared" ref="F79:F110" si="1">IF(ISNUMBER(D79),IF(D79=0,0,E79/D79*100)," ")</f>
        <v>17.755102040816325</v>
      </c>
    </row>
    <row r="80" spans="2:8" ht="17.25" customHeight="1">
      <c r="B80" s="48" t="s">
        <v>211</v>
      </c>
      <c r="C80" s="16" t="s">
        <v>56</v>
      </c>
      <c r="D80" s="16">
        <v>2229.9</v>
      </c>
      <c r="E80" s="16">
        <v>1173.0999999999999</v>
      </c>
      <c r="F80" s="17">
        <f t="shared" si="1"/>
        <v>52.60774025741064</v>
      </c>
    </row>
    <row r="81" spans="2:6" ht="16.5" customHeight="1">
      <c r="B81" s="48" t="s">
        <v>240</v>
      </c>
      <c r="C81" s="16" t="s">
        <v>144</v>
      </c>
      <c r="D81" s="16">
        <v>1004.2</v>
      </c>
      <c r="E81" s="16">
        <v>315.5</v>
      </c>
      <c r="F81" s="17">
        <f t="shared" si="1"/>
        <v>31.41804421429994</v>
      </c>
    </row>
    <row r="82" spans="2:6" ht="17.25" customHeight="1">
      <c r="B82" s="48" t="s">
        <v>241</v>
      </c>
      <c r="C82" s="16" t="s">
        <v>61</v>
      </c>
      <c r="D82" s="16">
        <v>1185.5999999999999</v>
      </c>
      <c r="E82" s="16">
        <v>857.3</v>
      </c>
      <c r="F82" s="18">
        <f t="shared" si="1"/>
        <v>72.309379217273957</v>
      </c>
    </row>
    <row r="83" spans="2:6" ht="30">
      <c r="B83" s="48" t="s">
        <v>200</v>
      </c>
      <c r="C83" s="16" t="s">
        <v>133</v>
      </c>
      <c r="D83" s="16">
        <v>279.89999999999998</v>
      </c>
      <c r="E83" s="16">
        <v>186</v>
      </c>
      <c r="F83" s="17">
        <f t="shared" si="1"/>
        <v>66.452304394426591</v>
      </c>
    </row>
    <row r="84" spans="2:6" ht="30">
      <c r="B84" s="48" t="s">
        <v>197</v>
      </c>
      <c r="C84" s="16" t="s">
        <v>156</v>
      </c>
      <c r="D84" s="16">
        <v>3184.9</v>
      </c>
      <c r="E84" s="16">
        <v>1207.9000000000001</v>
      </c>
      <c r="F84" s="17">
        <f t="shared" si="1"/>
        <v>37.925837545919812</v>
      </c>
    </row>
    <row r="85" spans="2:6" ht="15.75" thickBot="1">
      <c r="B85" s="25"/>
      <c r="C85" s="26" t="s">
        <v>15</v>
      </c>
      <c r="D85" s="26">
        <v>5130.3999999999996</v>
      </c>
      <c r="E85" s="26">
        <v>1628.9</v>
      </c>
      <c r="F85" s="40">
        <f t="shared" si="1"/>
        <v>31.749961016684864</v>
      </c>
    </row>
    <row r="86" spans="2:6" ht="18.75" customHeight="1" thickBot="1">
      <c r="B86" s="46" t="s">
        <v>16</v>
      </c>
      <c r="C86" s="2" t="s">
        <v>17</v>
      </c>
      <c r="D86" s="2">
        <f>D87</f>
        <v>1810.2</v>
      </c>
      <c r="E86" s="2">
        <f>E87</f>
        <v>617</v>
      </c>
      <c r="F86" s="13">
        <f t="shared" si="1"/>
        <v>34.084631532427359</v>
      </c>
    </row>
    <row r="87" spans="2:6" ht="16.5" customHeight="1" thickBot="1">
      <c r="B87" s="28" t="s">
        <v>199</v>
      </c>
      <c r="C87" s="29" t="s">
        <v>122</v>
      </c>
      <c r="D87" s="29">
        <v>1810.2</v>
      </c>
      <c r="E87" s="23">
        <v>617</v>
      </c>
      <c r="F87" s="79">
        <f t="shared" si="1"/>
        <v>34.084631532427359</v>
      </c>
    </row>
    <row r="88" spans="2:6" ht="32.25" customHeight="1" thickBot="1">
      <c r="B88" s="46" t="s">
        <v>18</v>
      </c>
      <c r="C88" s="2" t="s">
        <v>44</v>
      </c>
      <c r="D88" s="2">
        <f>SUM(D89+D90+D91+D92+D94+D95+D96)</f>
        <v>6165.5999999999995</v>
      </c>
      <c r="E88" s="2">
        <f>SUM(E89+E90+E91+E92+E94+E95+E96)</f>
        <v>2286</v>
      </c>
      <c r="F88" s="13">
        <f t="shared" si="1"/>
        <v>37.076683534449209</v>
      </c>
    </row>
    <row r="89" spans="2:6" ht="15">
      <c r="B89" s="49" t="s">
        <v>33</v>
      </c>
      <c r="C89" s="23" t="s">
        <v>57</v>
      </c>
      <c r="D89" s="23">
        <v>4117.2</v>
      </c>
      <c r="E89" s="23">
        <v>1655.6</v>
      </c>
      <c r="F89" s="15">
        <f t="shared" si="1"/>
        <v>40.211794423394537</v>
      </c>
    </row>
    <row r="90" spans="2:6" ht="15">
      <c r="B90" s="50" t="s">
        <v>34</v>
      </c>
      <c r="C90" s="20" t="s">
        <v>60</v>
      </c>
      <c r="D90" s="20">
        <v>1238.3</v>
      </c>
      <c r="E90" s="20">
        <v>508.5</v>
      </c>
      <c r="F90" s="17">
        <f t="shared" si="1"/>
        <v>41.064362432366956</v>
      </c>
    </row>
    <row r="91" spans="2:6" ht="15">
      <c r="B91" s="50" t="s">
        <v>141</v>
      </c>
      <c r="C91" s="20" t="s">
        <v>135</v>
      </c>
      <c r="D91" s="20">
        <v>80.2</v>
      </c>
      <c r="E91" s="20">
        <v>49.5</v>
      </c>
      <c r="F91" s="18">
        <f t="shared" si="1"/>
        <v>61.720698254364095</v>
      </c>
    </row>
    <row r="92" spans="2:6" ht="15">
      <c r="B92" s="50" t="s">
        <v>35</v>
      </c>
      <c r="C92" s="20" t="s">
        <v>27</v>
      </c>
      <c r="D92" s="20">
        <v>111.5</v>
      </c>
      <c r="E92" s="20">
        <v>0.4</v>
      </c>
      <c r="F92" s="17">
        <f t="shared" si="1"/>
        <v>0.35874439461883406</v>
      </c>
    </row>
    <row r="93" spans="2:6" ht="15">
      <c r="B93" s="50" t="s">
        <v>155</v>
      </c>
      <c r="C93" s="20" t="s">
        <v>144</v>
      </c>
      <c r="D93" s="20">
        <v>75.099999999999994</v>
      </c>
      <c r="E93" s="20">
        <v>0.4</v>
      </c>
      <c r="F93" s="18">
        <f t="shared" si="1"/>
        <v>0.53262316910785623</v>
      </c>
    </row>
    <row r="94" spans="2:6" ht="30">
      <c r="B94" s="50" t="s">
        <v>36</v>
      </c>
      <c r="C94" s="16" t="s">
        <v>133</v>
      </c>
      <c r="D94" s="20">
        <v>271.7</v>
      </c>
      <c r="E94" s="20">
        <v>9.1999999999999993</v>
      </c>
      <c r="F94" s="17">
        <f t="shared" si="1"/>
        <v>3.3860875966139128</v>
      </c>
    </row>
    <row r="95" spans="2:6" ht="30">
      <c r="B95" s="50" t="s">
        <v>38</v>
      </c>
      <c r="C95" s="16" t="s">
        <v>156</v>
      </c>
      <c r="D95" s="20">
        <v>17.399999999999999</v>
      </c>
      <c r="E95" s="20">
        <v>7.3</v>
      </c>
      <c r="F95" s="17">
        <f t="shared" si="1"/>
        <v>41.954022988505749</v>
      </c>
    </row>
    <row r="96" spans="2:6" ht="15.75" thickBot="1">
      <c r="B96" s="51"/>
      <c r="C96" s="39" t="s">
        <v>15</v>
      </c>
      <c r="D96" s="39">
        <v>329.3</v>
      </c>
      <c r="E96" s="39">
        <v>55.5</v>
      </c>
      <c r="F96" s="40">
        <f t="shared" si="1"/>
        <v>16.853932584269664</v>
      </c>
    </row>
    <row r="97" spans="2:6" ht="15" thickBot="1">
      <c r="B97" s="46" t="s">
        <v>19</v>
      </c>
      <c r="C97" s="2" t="s">
        <v>20</v>
      </c>
      <c r="D97" s="2">
        <f>SUM(D98+D99+D100+D101+D102)</f>
        <v>62599.1</v>
      </c>
      <c r="E97" s="2">
        <f>SUM(E98+E99+E100+E101+E102)</f>
        <v>4079.6</v>
      </c>
      <c r="F97" s="13">
        <f t="shared" si="1"/>
        <v>6.5170266026188877</v>
      </c>
    </row>
    <row r="98" spans="2:6" ht="16.5" customHeight="1">
      <c r="B98" s="49" t="s">
        <v>198</v>
      </c>
      <c r="C98" s="23" t="s">
        <v>123</v>
      </c>
      <c r="D98" s="23">
        <v>190</v>
      </c>
      <c r="E98" s="52"/>
      <c r="F98" s="15">
        <f t="shared" si="1"/>
        <v>0</v>
      </c>
    </row>
    <row r="99" spans="2:6" ht="15">
      <c r="B99" s="48" t="s">
        <v>140</v>
      </c>
      <c r="C99" s="16" t="s">
        <v>147</v>
      </c>
      <c r="D99" s="16">
        <v>8396.5</v>
      </c>
      <c r="E99" s="16">
        <v>3392.5</v>
      </c>
      <c r="F99" s="17">
        <f t="shared" si="1"/>
        <v>40.403739653427024</v>
      </c>
    </row>
    <row r="100" spans="2:6" ht="30">
      <c r="B100" s="53" t="s">
        <v>36</v>
      </c>
      <c r="C100" s="14" t="s">
        <v>133</v>
      </c>
      <c r="D100" s="14">
        <v>3240</v>
      </c>
      <c r="E100" s="54">
        <v>500</v>
      </c>
      <c r="F100" s="18">
        <f t="shared" si="1"/>
        <v>15.432098765432098</v>
      </c>
    </row>
    <row r="101" spans="2:6" ht="30">
      <c r="B101" s="48" t="s">
        <v>197</v>
      </c>
      <c r="C101" s="16" t="s">
        <v>156</v>
      </c>
      <c r="D101" s="16"/>
      <c r="E101" s="42"/>
      <c r="F101" s="22" t="str">
        <f t="shared" si="1"/>
        <v xml:space="preserve"> </v>
      </c>
    </row>
    <row r="102" spans="2:6" ht="15.75" thickBot="1">
      <c r="B102" s="19"/>
      <c r="C102" s="20" t="s">
        <v>15</v>
      </c>
      <c r="D102" s="20">
        <v>50772.6</v>
      </c>
      <c r="E102" s="38">
        <v>187.1</v>
      </c>
      <c r="F102" s="40">
        <f t="shared" si="1"/>
        <v>0.36850584764223221</v>
      </c>
    </row>
    <row r="103" spans="2:6" ht="29.25" thickBot="1">
      <c r="B103" s="46" t="s">
        <v>21</v>
      </c>
      <c r="C103" s="2" t="s">
        <v>129</v>
      </c>
      <c r="D103" s="21">
        <f>SUM(D104+D105+D106+D107)</f>
        <v>1497246.3999999997</v>
      </c>
      <c r="E103" s="21">
        <f>SUM(E104+E105+E106+E107)</f>
        <v>666265.50000000012</v>
      </c>
      <c r="F103" s="13">
        <f t="shared" si="1"/>
        <v>44.499389011721803</v>
      </c>
    </row>
    <row r="104" spans="2:6" ht="13.5" customHeight="1">
      <c r="B104" s="53" t="s">
        <v>140</v>
      </c>
      <c r="C104" s="14" t="s">
        <v>136</v>
      </c>
      <c r="D104" s="14">
        <v>1445613.9</v>
      </c>
      <c r="E104" s="14">
        <v>662541.30000000005</v>
      </c>
      <c r="F104" s="15">
        <f t="shared" si="1"/>
        <v>45.83113789926896</v>
      </c>
    </row>
    <row r="105" spans="2:6" ht="30">
      <c r="B105" s="50" t="s">
        <v>200</v>
      </c>
      <c r="C105" s="14" t="s">
        <v>133</v>
      </c>
      <c r="D105" s="20">
        <v>43916.7</v>
      </c>
      <c r="E105" s="20">
        <v>2395.5</v>
      </c>
      <c r="F105" s="17">
        <f t="shared" si="1"/>
        <v>5.4546448162088685</v>
      </c>
    </row>
    <row r="106" spans="2:6" ht="30">
      <c r="B106" s="48" t="s">
        <v>38</v>
      </c>
      <c r="C106" s="16" t="s">
        <v>156</v>
      </c>
      <c r="D106" s="16">
        <v>249.9</v>
      </c>
      <c r="E106" s="16">
        <v>99.9</v>
      </c>
      <c r="F106" s="17">
        <f t="shared" si="1"/>
        <v>39.975990396158466</v>
      </c>
    </row>
    <row r="107" spans="2:6" ht="15.75" thickBot="1">
      <c r="B107" s="25"/>
      <c r="C107" s="26" t="s">
        <v>15</v>
      </c>
      <c r="D107" s="26">
        <v>7465.9</v>
      </c>
      <c r="E107" s="55">
        <v>1228.8</v>
      </c>
      <c r="F107" s="18">
        <f t="shared" si="1"/>
        <v>16.458832826584874</v>
      </c>
    </row>
    <row r="108" spans="2:6" ht="15" thickBot="1">
      <c r="B108" s="46" t="s">
        <v>215</v>
      </c>
      <c r="C108" s="2" t="s">
        <v>216</v>
      </c>
      <c r="D108" s="21">
        <f>D109+D110+D111+D112</f>
        <v>3900</v>
      </c>
      <c r="E108" s="21"/>
      <c r="F108" s="31"/>
    </row>
    <row r="109" spans="2:6" ht="15" customHeight="1">
      <c r="B109" s="53" t="s">
        <v>140</v>
      </c>
      <c r="C109" s="14" t="s">
        <v>136</v>
      </c>
      <c r="D109" s="14"/>
      <c r="E109" s="14"/>
      <c r="F109" s="15" t="str">
        <f t="shared" si="1"/>
        <v xml:space="preserve"> </v>
      </c>
    </row>
    <row r="110" spans="2:6" ht="30">
      <c r="B110" s="48" t="s">
        <v>200</v>
      </c>
      <c r="C110" s="14" t="s">
        <v>133</v>
      </c>
      <c r="D110" s="16"/>
      <c r="E110" s="16"/>
      <c r="F110" s="17" t="str">
        <f t="shared" si="1"/>
        <v xml:space="preserve"> </v>
      </c>
    </row>
    <row r="111" spans="2:6" ht="30">
      <c r="B111" s="48" t="s">
        <v>38</v>
      </c>
      <c r="C111" s="16" t="s">
        <v>156</v>
      </c>
      <c r="D111" s="16"/>
      <c r="E111" s="42"/>
      <c r="F111" s="17"/>
    </row>
    <row r="112" spans="2:6" ht="15.75" thickBot="1">
      <c r="B112" s="25"/>
      <c r="C112" s="26" t="s">
        <v>15</v>
      </c>
      <c r="D112" s="26">
        <v>3900</v>
      </c>
      <c r="E112" s="55"/>
      <c r="F112" s="18">
        <f t="shared" ref="F112:F153" si="2">IF(ISNUMBER(D112),IF(D112=0,0,E112/D112*100)," ")</f>
        <v>0</v>
      </c>
    </row>
    <row r="113" spans="2:6" ht="16.5" customHeight="1" thickBot="1">
      <c r="B113" s="46" t="s">
        <v>22</v>
      </c>
      <c r="C113" s="2" t="s">
        <v>23</v>
      </c>
      <c r="D113" s="2">
        <f>SUM(D114+D115+D116+D118+D117+D119+D123+D124+D125+D127)</f>
        <v>854966.00000000023</v>
      </c>
      <c r="E113" s="2">
        <f>SUM(E114+E115+E116+E118+E117+E119+E123+E124+E125+E127)</f>
        <v>276058.3</v>
      </c>
      <c r="F113" s="13">
        <f t="shared" si="2"/>
        <v>32.288804467078215</v>
      </c>
    </row>
    <row r="114" spans="2:6" ht="15.75" customHeight="1">
      <c r="B114" s="56" t="s">
        <v>201</v>
      </c>
      <c r="C114" s="29" t="s">
        <v>128</v>
      </c>
      <c r="D114" s="29">
        <v>441260.2</v>
      </c>
      <c r="E114" s="29">
        <v>154131</v>
      </c>
      <c r="F114" s="15">
        <f t="shared" si="2"/>
        <v>34.929730802823364</v>
      </c>
    </row>
    <row r="115" spans="2:6" ht="18.75" customHeight="1">
      <c r="B115" s="48" t="s">
        <v>202</v>
      </c>
      <c r="C115" s="16" t="s">
        <v>26</v>
      </c>
      <c r="D115" s="16">
        <v>46.9</v>
      </c>
      <c r="E115" s="16">
        <v>13.6</v>
      </c>
      <c r="F115" s="17">
        <f t="shared" si="2"/>
        <v>28.997867803837952</v>
      </c>
    </row>
    <row r="116" spans="2:6" ht="19.5" customHeight="1">
      <c r="B116" s="57" t="s">
        <v>233</v>
      </c>
      <c r="C116" s="20" t="s">
        <v>59</v>
      </c>
      <c r="D116" s="20">
        <v>133230</v>
      </c>
      <c r="E116" s="20">
        <v>45823.199999999997</v>
      </c>
      <c r="F116" s="18">
        <f t="shared" si="2"/>
        <v>34.394055392929516</v>
      </c>
    </row>
    <row r="117" spans="2:6" ht="15">
      <c r="B117" s="48" t="s">
        <v>141</v>
      </c>
      <c r="C117" s="16" t="s">
        <v>135</v>
      </c>
      <c r="D117" s="16">
        <v>6176.3</v>
      </c>
      <c r="E117" s="16">
        <v>1478.3</v>
      </c>
      <c r="F117" s="17">
        <f t="shared" si="2"/>
        <v>23.93504201544614</v>
      </c>
    </row>
    <row r="118" spans="2:6" ht="16.5" customHeight="1">
      <c r="B118" s="50" t="s">
        <v>203</v>
      </c>
      <c r="C118" s="20" t="s">
        <v>125</v>
      </c>
      <c r="D118" s="20">
        <v>2371.4</v>
      </c>
      <c r="E118" s="20">
        <v>252.2</v>
      </c>
      <c r="F118" s="17">
        <f t="shared" si="2"/>
        <v>10.635067892384246</v>
      </c>
    </row>
    <row r="119" spans="2:6" ht="18" customHeight="1">
      <c r="B119" s="57" t="s">
        <v>234</v>
      </c>
      <c r="C119" s="20" t="s">
        <v>27</v>
      </c>
      <c r="D119" s="20">
        <v>51328.9</v>
      </c>
      <c r="E119" s="20">
        <v>24350.5</v>
      </c>
      <c r="F119" s="17">
        <f t="shared" si="2"/>
        <v>47.440136063699008</v>
      </c>
    </row>
    <row r="120" spans="2:6" ht="17.25" customHeight="1">
      <c r="B120" s="50" t="s">
        <v>242</v>
      </c>
      <c r="C120" s="20" t="s">
        <v>179</v>
      </c>
      <c r="D120" s="20">
        <v>22570.7</v>
      </c>
      <c r="E120" s="20">
        <v>12401.8</v>
      </c>
      <c r="F120" s="18">
        <f t="shared" si="2"/>
        <v>54.946457132477057</v>
      </c>
    </row>
    <row r="121" spans="2:6" ht="15.75" customHeight="1">
      <c r="B121" s="48" t="s">
        <v>244</v>
      </c>
      <c r="C121" s="16" t="s">
        <v>47</v>
      </c>
      <c r="D121" s="16">
        <v>24270.2</v>
      </c>
      <c r="E121" s="16">
        <v>10087.299999999999</v>
      </c>
      <c r="F121" s="17">
        <f t="shared" si="2"/>
        <v>41.562492274476512</v>
      </c>
    </row>
    <row r="122" spans="2:6" ht="15">
      <c r="B122" s="48" t="s">
        <v>243</v>
      </c>
      <c r="C122" s="16" t="s">
        <v>143</v>
      </c>
      <c r="D122" s="16">
        <v>2698</v>
      </c>
      <c r="E122" s="16">
        <v>1754.1</v>
      </c>
      <c r="F122" s="18">
        <f t="shared" si="2"/>
        <v>65.014825796886583</v>
      </c>
    </row>
    <row r="123" spans="2:6" ht="18" customHeight="1">
      <c r="B123" s="48" t="s">
        <v>204</v>
      </c>
      <c r="C123" s="16" t="s">
        <v>24</v>
      </c>
      <c r="D123" s="16">
        <v>15676.7</v>
      </c>
      <c r="E123" s="16">
        <v>3613.2</v>
      </c>
      <c r="F123" s="17">
        <f t="shared" si="2"/>
        <v>23.048218056095987</v>
      </c>
    </row>
    <row r="124" spans="2:6" ht="30">
      <c r="B124" s="48" t="s">
        <v>200</v>
      </c>
      <c r="C124" s="14" t="s">
        <v>133</v>
      </c>
      <c r="D124" s="16">
        <v>32443.8</v>
      </c>
      <c r="E124" s="16">
        <v>5977.2</v>
      </c>
      <c r="F124" s="17">
        <f t="shared" si="2"/>
        <v>18.423242653449964</v>
      </c>
    </row>
    <row r="125" spans="2:6" ht="30">
      <c r="B125" s="48" t="s">
        <v>197</v>
      </c>
      <c r="C125" s="16" t="s">
        <v>156</v>
      </c>
      <c r="D125" s="16">
        <v>75529.8</v>
      </c>
      <c r="E125" s="16">
        <v>14432.8</v>
      </c>
      <c r="F125" s="18">
        <f t="shared" si="2"/>
        <v>19.108749129482668</v>
      </c>
    </row>
    <row r="126" spans="2:6" ht="16.5" customHeight="1">
      <c r="B126" s="48" t="s">
        <v>245</v>
      </c>
      <c r="C126" s="16" t="s">
        <v>160</v>
      </c>
      <c r="D126" s="16">
        <v>60601.4</v>
      </c>
      <c r="E126" s="16">
        <v>11694.6</v>
      </c>
      <c r="F126" s="17">
        <f t="shared" si="2"/>
        <v>19.297573983439325</v>
      </c>
    </row>
    <row r="127" spans="2:6" ht="15.75" customHeight="1" thickBot="1">
      <c r="B127" s="25"/>
      <c r="C127" s="26" t="s">
        <v>15</v>
      </c>
      <c r="D127" s="26">
        <v>96902</v>
      </c>
      <c r="E127" s="26">
        <v>25986.3</v>
      </c>
      <c r="F127" s="40">
        <f t="shared" si="2"/>
        <v>26.817093558440487</v>
      </c>
    </row>
    <row r="128" spans="2:6" ht="17.25" customHeight="1" thickBot="1">
      <c r="B128" s="58" t="s">
        <v>25</v>
      </c>
      <c r="C128" s="59" t="s">
        <v>237</v>
      </c>
      <c r="D128" s="59">
        <f>SUM(D129+D130+D131+D132+D133+D134+D138+D139+D140+D141)</f>
        <v>82086.2</v>
      </c>
      <c r="E128" s="59">
        <f>SUM(E129+E130+E131+E132+E133+E134+E138+E139+E140+E141)</f>
        <v>33055</v>
      </c>
      <c r="F128" s="13">
        <f t="shared" si="2"/>
        <v>40.268644425006883</v>
      </c>
    </row>
    <row r="129" spans="2:6" ht="17.25" customHeight="1">
      <c r="B129" s="78" t="s">
        <v>235</v>
      </c>
      <c r="C129" s="33" t="s">
        <v>128</v>
      </c>
      <c r="D129" s="33">
        <v>28546</v>
      </c>
      <c r="E129" s="33">
        <v>11075.4</v>
      </c>
      <c r="F129" s="15">
        <f t="shared" si="2"/>
        <v>38.798430603236881</v>
      </c>
    </row>
    <row r="130" spans="2:6" ht="16.5" customHeight="1">
      <c r="B130" s="48" t="s">
        <v>193</v>
      </c>
      <c r="C130" s="16" t="s">
        <v>26</v>
      </c>
      <c r="D130" s="16">
        <v>8.4</v>
      </c>
      <c r="E130" s="16">
        <v>2.5</v>
      </c>
      <c r="F130" s="17">
        <f t="shared" si="2"/>
        <v>29.761904761904763</v>
      </c>
    </row>
    <row r="131" spans="2:6" ht="15">
      <c r="B131" s="48" t="s">
        <v>194</v>
      </c>
      <c r="C131" s="16" t="s">
        <v>62</v>
      </c>
      <c r="D131" s="16">
        <v>8620.7999999999993</v>
      </c>
      <c r="E131" s="16">
        <v>3225.7</v>
      </c>
      <c r="F131" s="18">
        <f t="shared" si="2"/>
        <v>37.417641054194505</v>
      </c>
    </row>
    <row r="132" spans="2:6" ht="15">
      <c r="B132" s="48" t="s">
        <v>141</v>
      </c>
      <c r="C132" s="16" t="s">
        <v>135</v>
      </c>
      <c r="D132" s="16">
        <v>344.1</v>
      </c>
      <c r="E132" s="16">
        <v>101</v>
      </c>
      <c r="F132" s="17">
        <f t="shared" si="2"/>
        <v>29.351932577739028</v>
      </c>
    </row>
    <row r="133" spans="2:6" ht="18" customHeight="1">
      <c r="B133" s="48" t="s">
        <v>203</v>
      </c>
      <c r="C133" s="16" t="s">
        <v>125</v>
      </c>
      <c r="D133" s="16"/>
      <c r="E133" s="16"/>
      <c r="F133" s="18" t="str">
        <f t="shared" si="2"/>
        <v xml:space="preserve"> </v>
      </c>
    </row>
    <row r="134" spans="2:6" ht="17.25" customHeight="1">
      <c r="B134" s="60" t="s">
        <v>236</v>
      </c>
      <c r="C134" s="16" t="s">
        <v>27</v>
      </c>
      <c r="D134" s="16">
        <v>873.5</v>
      </c>
      <c r="E134" s="16">
        <v>507.4</v>
      </c>
      <c r="F134" s="17">
        <f t="shared" si="2"/>
        <v>58.088151116199192</v>
      </c>
    </row>
    <row r="135" spans="2:6" ht="16.5" customHeight="1">
      <c r="B135" s="48" t="s">
        <v>242</v>
      </c>
      <c r="C135" s="16" t="s">
        <v>144</v>
      </c>
      <c r="D135" s="16">
        <v>480.3</v>
      </c>
      <c r="E135" s="16">
        <v>295.60000000000002</v>
      </c>
      <c r="F135" s="17">
        <f t="shared" si="2"/>
        <v>61.544867790963984</v>
      </c>
    </row>
    <row r="136" spans="2:6" ht="18" customHeight="1">
      <c r="B136" s="48" t="s">
        <v>244</v>
      </c>
      <c r="C136" s="16" t="s">
        <v>47</v>
      </c>
      <c r="D136" s="16">
        <v>308.2</v>
      </c>
      <c r="E136" s="16">
        <v>155.1</v>
      </c>
      <c r="F136" s="17">
        <f t="shared" si="2"/>
        <v>50.324464633354957</v>
      </c>
    </row>
    <row r="137" spans="2:6" ht="15">
      <c r="B137" s="48" t="s">
        <v>243</v>
      </c>
      <c r="C137" s="16" t="s">
        <v>143</v>
      </c>
      <c r="D137" s="16">
        <v>79.3</v>
      </c>
      <c r="E137" s="16">
        <v>56.1</v>
      </c>
      <c r="F137" s="18">
        <f t="shared" si="2"/>
        <v>70.74401008827239</v>
      </c>
    </row>
    <row r="138" spans="2:6" ht="15.75" customHeight="1">
      <c r="B138" s="48" t="s">
        <v>199</v>
      </c>
      <c r="C138" s="16" t="s">
        <v>137</v>
      </c>
      <c r="D138" s="16">
        <v>1101.4000000000001</v>
      </c>
      <c r="E138" s="16">
        <v>433.5</v>
      </c>
      <c r="F138" s="18">
        <f t="shared" si="2"/>
        <v>39.358997639368077</v>
      </c>
    </row>
    <row r="139" spans="2:6" ht="30">
      <c r="B139" s="48" t="s">
        <v>200</v>
      </c>
      <c r="C139" s="14" t="s">
        <v>133</v>
      </c>
      <c r="D139" s="16">
        <v>1221.8</v>
      </c>
      <c r="E139" s="16">
        <v>1.9</v>
      </c>
      <c r="F139" s="17">
        <f t="shared" si="2"/>
        <v>0.1555082664920609</v>
      </c>
    </row>
    <row r="140" spans="2:6" ht="30">
      <c r="B140" s="48" t="s">
        <v>205</v>
      </c>
      <c r="C140" s="16" t="s">
        <v>156</v>
      </c>
      <c r="D140" s="16">
        <v>297.5</v>
      </c>
      <c r="E140" s="16">
        <v>107.7</v>
      </c>
      <c r="F140" s="17">
        <f t="shared" si="2"/>
        <v>36.201680672268907</v>
      </c>
    </row>
    <row r="141" spans="2:6" ht="15.75" thickBot="1">
      <c r="B141" s="61"/>
      <c r="C141" s="20" t="s">
        <v>15</v>
      </c>
      <c r="D141" s="20">
        <v>41072.699999999997</v>
      </c>
      <c r="E141" s="20">
        <v>17599.900000000001</v>
      </c>
      <c r="F141" s="40">
        <f t="shared" si="2"/>
        <v>42.85060392913055</v>
      </c>
    </row>
    <row r="142" spans="2:6" ht="14.25" customHeight="1" thickBot="1">
      <c r="B142" s="46" t="s">
        <v>28</v>
      </c>
      <c r="C142" s="2" t="s">
        <v>29</v>
      </c>
      <c r="D142" s="2">
        <f>D143</f>
        <v>22506.9</v>
      </c>
      <c r="E142" s="62">
        <f>E143</f>
        <v>7936.2</v>
      </c>
      <c r="F142" s="13">
        <f t="shared" si="2"/>
        <v>35.261186569452029</v>
      </c>
    </row>
    <row r="143" spans="2:6" ht="15" customHeight="1" thickBot="1">
      <c r="B143" s="19"/>
      <c r="C143" s="20" t="s">
        <v>15</v>
      </c>
      <c r="D143" s="20">
        <v>22506.9</v>
      </c>
      <c r="E143" s="20">
        <v>7936.2</v>
      </c>
      <c r="F143" s="79">
        <f t="shared" si="2"/>
        <v>35.261186569452029</v>
      </c>
    </row>
    <row r="144" spans="2:6" ht="17.25" customHeight="1" thickBot="1">
      <c r="B144" s="46" t="s">
        <v>58</v>
      </c>
      <c r="C144" s="2" t="s">
        <v>124</v>
      </c>
      <c r="D144" s="2">
        <f>SUM(D145+D146+D147+D148)</f>
        <v>347</v>
      </c>
      <c r="E144" s="21">
        <f>SUM(E145+E146+E147+E148)</f>
        <v>0</v>
      </c>
      <c r="F144" s="13">
        <f t="shared" si="2"/>
        <v>0</v>
      </c>
    </row>
    <row r="145" spans="1:7" ht="15.75" customHeight="1">
      <c r="B145" s="49" t="s">
        <v>206</v>
      </c>
      <c r="C145" s="23" t="s">
        <v>125</v>
      </c>
      <c r="D145" s="23">
        <v>147</v>
      </c>
      <c r="E145" s="23"/>
      <c r="F145" s="15">
        <f t="shared" si="2"/>
        <v>0</v>
      </c>
    </row>
    <row r="146" spans="1:7" ht="18.75" customHeight="1">
      <c r="B146" s="48" t="s">
        <v>207</v>
      </c>
      <c r="C146" s="16" t="s">
        <v>138</v>
      </c>
      <c r="D146" s="16"/>
      <c r="E146" s="16"/>
      <c r="F146" s="17" t="str">
        <f t="shared" si="2"/>
        <v xml:space="preserve"> </v>
      </c>
    </row>
    <row r="147" spans="1:7" ht="30">
      <c r="B147" s="48" t="s">
        <v>197</v>
      </c>
      <c r="C147" s="16" t="s">
        <v>132</v>
      </c>
      <c r="D147" s="16"/>
      <c r="E147" s="16"/>
      <c r="F147" s="17" t="str">
        <f t="shared" si="2"/>
        <v xml:space="preserve"> </v>
      </c>
    </row>
    <row r="148" spans="1:7" ht="18" customHeight="1" thickBot="1">
      <c r="B148" s="63"/>
      <c r="C148" s="39" t="s">
        <v>15</v>
      </c>
      <c r="D148" s="39">
        <v>200</v>
      </c>
      <c r="E148" s="26"/>
      <c r="F148" s="40">
        <f t="shared" si="2"/>
        <v>0</v>
      </c>
    </row>
    <row r="149" spans="1:7" ht="30.75" customHeight="1" thickBot="1">
      <c r="B149" s="46" t="s">
        <v>126</v>
      </c>
      <c r="C149" s="2" t="s">
        <v>157</v>
      </c>
      <c r="D149" s="2">
        <f>D150</f>
        <v>1407.4</v>
      </c>
      <c r="E149" s="2">
        <f>E150</f>
        <v>769.3</v>
      </c>
      <c r="F149" s="13">
        <f t="shared" si="2"/>
        <v>54.661077163564009</v>
      </c>
    </row>
    <row r="150" spans="1:7" ht="17.25" customHeight="1" thickBot="1">
      <c r="B150" s="64" t="s">
        <v>209</v>
      </c>
      <c r="C150" s="44" t="s">
        <v>159</v>
      </c>
      <c r="D150" s="44">
        <v>1407.4</v>
      </c>
      <c r="E150" s="44">
        <v>769.3</v>
      </c>
      <c r="F150" s="79">
        <f t="shared" si="2"/>
        <v>54.661077163564009</v>
      </c>
    </row>
    <row r="151" spans="1:7" ht="15" thickBot="1">
      <c r="B151" s="46" t="s">
        <v>127</v>
      </c>
      <c r="C151" s="2" t="s">
        <v>54</v>
      </c>
      <c r="D151" s="2">
        <f>SUM(D152)</f>
        <v>56836.2</v>
      </c>
      <c r="E151" s="2">
        <f>SUM(E152)</f>
        <v>16071.6</v>
      </c>
      <c r="F151" s="13">
        <f t="shared" si="2"/>
        <v>28.277048782290159</v>
      </c>
    </row>
    <row r="152" spans="1:7" ht="30.75" thickBot="1">
      <c r="B152" s="65" t="s">
        <v>208</v>
      </c>
      <c r="C152" s="66" t="s">
        <v>158</v>
      </c>
      <c r="D152" s="44">
        <v>56836.2</v>
      </c>
      <c r="E152" s="44">
        <v>16071.6</v>
      </c>
      <c r="F152" s="79">
        <f t="shared" si="2"/>
        <v>28.277048782290159</v>
      </c>
    </row>
    <row r="153" spans="1:7" ht="15" customHeight="1" thickBot="1">
      <c r="B153" s="46" t="s">
        <v>30</v>
      </c>
      <c r="C153" s="2" t="s">
        <v>31</v>
      </c>
      <c r="D153" s="2">
        <f>SUM(D75+D86+D88+D97+D103+D113+D128+D142+D144+D149+D151+D108)</f>
        <v>2646234.7000000002</v>
      </c>
      <c r="E153" s="21">
        <f>SUM(E75+E86+E88+E97+E103+E113+E128+E142+E144+E149+E151+E108)</f>
        <v>1032866.2000000001</v>
      </c>
      <c r="F153" s="13">
        <f t="shared" si="2"/>
        <v>39.031541684492311</v>
      </c>
    </row>
    <row r="154" spans="1:7" ht="14.25" customHeight="1" thickBot="1">
      <c r="B154" s="46"/>
      <c r="C154" s="2" t="s">
        <v>32</v>
      </c>
      <c r="D154" s="2">
        <f>SUM(D73-D153)</f>
        <v>-988959.60000000033</v>
      </c>
      <c r="E154" s="21">
        <f>SUM(E73-E153)</f>
        <v>-788426.2</v>
      </c>
      <c r="F154" s="67"/>
    </row>
    <row r="155" spans="1:7" hidden="1"/>
    <row r="156" spans="1:7" ht="45" customHeight="1"/>
    <row r="157" spans="1:7" ht="15.75">
      <c r="A157" s="183" t="s">
        <v>309</v>
      </c>
      <c r="B157" s="183"/>
      <c r="C157" s="183"/>
      <c r="D157" s="68"/>
      <c r="E157" s="69"/>
      <c r="F157" s="69"/>
      <c r="G157" s="70"/>
    </row>
    <row r="158" spans="1:7" ht="15.75">
      <c r="A158" s="183"/>
      <c r="B158" s="183"/>
      <c r="C158" s="183"/>
      <c r="D158" s="68"/>
      <c r="E158" s="71"/>
      <c r="F158" s="71"/>
      <c r="G158" s="70"/>
    </row>
    <row r="159" spans="1:7" ht="15.75">
      <c r="A159" s="183"/>
      <c r="B159" s="183"/>
      <c r="C159" s="183"/>
      <c r="D159" s="68"/>
      <c r="E159" s="108" t="s">
        <v>310</v>
      </c>
      <c r="F159" s="108"/>
      <c r="G159" s="108"/>
    </row>
    <row r="160" spans="1:7" ht="62.25" customHeight="1"/>
    <row r="161" spans="2:3" hidden="1"/>
    <row r="162" spans="2:3" hidden="1"/>
    <row r="163" spans="2:3" hidden="1"/>
    <row r="164" spans="2:3" hidden="1"/>
    <row r="165" spans="2:3" hidden="1"/>
    <row r="166" spans="2:3" hidden="1"/>
    <row r="167" spans="2:3" hidden="1"/>
    <row r="168" spans="2:3" hidden="1"/>
    <row r="169" spans="2:3" hidden="1"/>
    <row r="170" spans="2:3" hidden="1"/>
    <row r="171" spans="2:3" hidden="1"/>
    <row r="172" spans="2:3" hidden="1"/>
    <row r="173" spans="2:3" hidden="1"/>
    <row r="174" spans="2:3" hidden="1"/>
    <row r="175" spans="2:3">
      <c r="B175" s="109" t="s">
        <v>214</v>
      </c>
      <c r="C175" s="110"/>
    </row>
    <row r="176" spans="2:3">
      <c r="B176" s="109" t="s">
        <v>304</v>
      </c>
      <c r="C176" s="110"/>
    </row>
    <row r="177" spans="2:3">
      <c r="B177" s="109" t="s">
        <v>218</v>
      </c>
      <c r="C177" s="110"/>
    </row>
  </sheetData>
  <mergeCells count="5">
    <mergeCell ref="D1:F2"/>
    <mergeCell ref="D4:F4"/>
    <mergeCell ref="B5:F5"/>
    <mergeCell ref="B6:F6"/>
    <mergeCell ref="A157:C159"/>
  </mergeCells>
  <pageMargins left="0.59055118110236227" right="0" top="0" bottom="0" header="0" footer="0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H179"/>
  <sheetViews>
    <sheetView topLeftCell="A147" workbookViewId="0">
      <selection activeCell="J158" sqref="J158"/>
    </sheetView>
  </sheetViews>
  <sheetFormatPr defaultRowHeight="12.75"/>
  <cols>
    <col min="1" max="1" width="3.42578125" customWidth="1"/>
    <col min="2" max="2" width="21.7109375" customWidth="1"/>
    <col min="3" max="3" width="32.28515625" customWidth="1"/>
    <col min="4" max="4" width="12.28515625" customWidth="1"/>
    <col min="5" max="5" width="12" customWidth="1"/>
    <col min="6" max="6" width="6.85546875" customWidth="1"/>
  </cols>
  <sheetData>
    <row r="1" spans="2:7" ht="15" hidden="1" customHeight="1">
      <c r="D1" s="180"/>
      <c r="E1" s="180"/>
      <c r="F1" s="180"/>
      <c r="G1" s="83"/>
    </row>
    <row r="2" spans="2:7" ht="28.5" customHeight="1">
      <c r="B2" s="72"/>
      <c r="C2" s="1" t="s">
        <v>212</v>
      </c>
      <c r="D2" s="180"/>
      <c r="E2" s="180"/>
      <c r="F2" s="180"/>
      <c r="G2" s="83"/>
    </row>
    <row r="3" spans="2:7" ht="11.25" hidden="1" customHeight="1">
      <c r="B3" s="72"/>
      <c r="C3" s="72"/>
      <c r="D3" s="72"/>
      <c r="E3" s="72"/>
      <c r="F3" s="72"/>
    </row>
    <row r="4" spans="2:7" ht="6" hidden="1" customHeight="1">
      <c r="B4" s="72" t="s">
        <v>130</v>
      </c>
      <c r="C4" s="73"/>
      <c r="D4" s="181"/>
      <c r="E4" s="181"/>
      <c r="F4" s="181"/>
    </row>
    <row r="5" spans="2:7" ht="18.75">
      <c r="B5" s="182" t="s">
        <v>213</v>
      </c>
      <c r="C5" s="182"/>
      <c r="D5" s="182"/>
      <c r="E5" s="182"/>
      <c r="F5" s="182"/>
    </row>
    <row r="6" spans="2:7" ht="18.75">
      <c r="B6" s="182" t="s">
        <v>312</v>
      </c>
      <c r="C6" s="182"/>
      <c r="D6" s="182"/>
      <c r="E6" s="182"/>
      <c r="F6" s="182"/>
    </row>
    <row r="7" spans="2:7" ht="13.5" customHeight="1" thickBot="1">
      <c r="B7" s="8"/>
      <c r="C7" s="8"/>
      <c r="D7" s="8"/>
      <c r="E7" s="8" t="s">
        <v>68</v>
      </c>
      <c r="F7" s="8"/>
    </row>
    <row r="8" spans="2:7" ht="45.75" thickBot="1">
      <c r="B8" s="9" t="s">
        <v>0</v>
      </c>
      <c r="C8" s="10" t="s">
        <v>1</v>
      </c>
      <c r="D8" s="10" t="s">
        <v>290</v>
      </c>
      <c r="E8" s="10" t="s">
        <v>268</v>
      </c>
      <c r="F8" s="11" t="s">
        <v>2</v>
      </c>
    </row>
    <row r="9" spans="2:7" ht="18.75" customHeight="1" thickBot="1">
      <c r="B9" s="12" t="s">
        <v>69</v>
      </c>
      <c r="C9" s="94" t="s">
        <v>3</v>
      </c>
      <c r="D9" s="2">
        <f>SUM(D10+D11+D12+D13+D14)</f>
        <v>92021.6</v>
      </c>
      <c r="E9" s="2">
        <f>SUM(E10+E11+E12+E13+E14)</f>
        <v>48350.3</v>
      </c>
      <c r="F9" s="13">
        <f t="shared" ref="F9:F80" si="0">IF(ISNUMBER(D9),IF(D9=0,0,E9/D9*100)," ")</f>
        <v>52.542337885887655</v>
      </c>
    </row>
    <row r="10" spans="2:7" ht="30">
      <c r="B10" s="74" t="s">
        <v>85</v>
      </c>
      <c r="C10" s="92" t="s">
        <v>148</v>
      </c>
      <c r="D10" s="14">
        <v>83648.600000000006</v>
      </c>
      <c r="E10" s="14">
        <v>42539.4</v>
      </c>
      <c r="F10" s="15">
        <f t="shared" si="0"/>
        <v>50.854885796056358</v>
      </c>
    </row>
    <row r="11" spans="2:7" ht="30">
      <c r="B11" s="7" t="s">
        <v>87</v>
      </c>
      <c r="C11" s="93" t="s">
        <v>108</v>
      </c>
      <c r="D11" s="86">
        <v>200</v>
      </c>
      <c r="E11" s="86">
        <v>148.9</v>
      </c>
      <c r="F11" s="17">
        <f t="shared" si="0"/>
        <v>74.45</v>
      </c>
    </row>
    <row r="12" spans="2:7" ht="60">
      <c r="B12" s="7" t="s">
        <v>88</v>
      </c>
      <c r="C12" s="93" t="s">
        <v>139</v>
      </c>
      <c r="D12" s="24">
        <v>1218.8</v>
      </c>
      <c r="E12" s="24">
        <v>252.2</v>
      </c>
      <c r="F12" s="18">
        <f t="shared" si="0"/>
        <v>20.692484410895965</v>
      </c>
    </row>
    <row r="13" spans="2:7" ht="30">
      <c r="B13" s="6" t="s">
        <v>89</v>
      </c>
      <c r="C13" s="95" t="s">
        <v>86</v>
      </c>
      <c r="D13" s="88">
        <v>6954.2</v>
      </c>
      <c r="E13" s="88">
        <v>5409.8</v>
      </c>
      <c r="F13" s="17">
        <f t="shared" si="0"/>
        <v>77.791838025941161</v>
      </c>
    </row>
    <row r="14" spans="2:7" ht="60.75" thickBot="1">
      <c r="B14" s="6" t="s">
        <v>118</v>
      </c>
      <c r="C14" s="95" t="s">
        <v>119</v>
      </c>
      <c r="D14" s="20"/>
      <c r="E14" s="20"/>
      <c r="F14" s="82" t="str">
        <f t="shared" si="0"/>
        <v xml:space="preserve"> </v>
      </c>
    </row>
    <row r="15" spans="2:7" ht="43.5" thickBot="1">
      <c r="B15" s="3" t="s">
        <v>219</v>
      </c>
      <c r="C15" s="94" t="s">
        <v>220</v>
      </c>
      <c r="D15" s="21">
        <f>D16</f>
        <v>57815</v>
      </c>
      <c r="E15" s="21">
        <f>E16</f>
        <v>29129.5</v>
      </c>
      <c r="F15" s="13">
        <f t="shared" si="0"/>
        <v>50.38398339531264</v>
      </c>
    </row>
    <row r="16" spans="2:7" ht="18" customHeight="1">
      <c r="B16" s="5" t="s">
        <v>221</v>
      </c>
      <c r="C16" s="96" t="s">
        <v>222</v>
      </c>
      <c r="D16" s="89">
        <v>57815</v>
      </c>
      <c r="E16" s="89">
        <v>29129.5</v>
      </c>
      <c r="F16" s="90">
        <f t="shared" si="0"/>
        <v>50.38398339531264</v>
      </c>
    </row>
    <row r="17" spans="2:6" ht="44.25" customHeight="1">
      <c r="B17" s="7" t="s">
        <v>223</v>
      </c>
      <c r="C17" s="93" t="s">
        <v>227</v>
      </c>
      <c r="D17" s="24">
        <v>19743.3</v>
      </c>
      <c r="E17" s="24">
        <v>11503.7</v>
      </c>
      <c r="F17" s="17">
        <f t="shared" si="0"/>
        <v>58.266348584076631</v>
      </c>
    </row>
    <row r="18" spans="2:6" ht="75">
      <c r="B18" s="7" t="s">
        <v>224</v>
      </c>
      <c r="C18" s="93" t="s">
        <v>229</v>
      </c>
      <c r="D18" s="24">
        <v>196.7</v>
      </c>
      <c r="E18" s="24">
        <v>125</v>
      </c>
      <c r="F18" s="17">
        <f t="shared" si="0"/>
        <v>63.54855109303508</v>
      </c>
    </row>
    <row r="19" spans="2:6" ht="60">
      <c r="B19" s="7" t="s">
        <v>225</v>
      </c>
      <c r="C19" s="93" t="s">
        <v>228</v>
      </c>
      <c r="D19" s="24">
        <v>41823.9</v>
      </c>
      <c r="E19" s="24">
        <v>19834.099999999999</v>
      </c>
      <c r="F19" s="17">
        <f t="shared" si="0"/>
        <v>47.422885001159621</v>
      </c>
    </row>
    <row r="20" spans="2:6" ht="43.5" customHeight="1" thickBot="1">
      <c r="B20" s="4" t="s">
        <v>226</v>
      </c>
      <c r="C20" s="97" t="s">
        <v>230</v>
      </c>
      <c r="D20" s="27">
        <v>-3948.9</v>
      </c>
      <c r="E20" s="27">
        <v>-2333.3000000000002</v>
      </c>
      <c r="F20" s="17">
        <f t="shared" si="0"/>
        <v>59.087340778444627</v>
      </c>
    </row>
    <row r="21" spans="2:6" ht="16.5" customHeight="1" thickBot="1">
      <c r="B21" s="3" t="s">
        <v>70</v>
      </c>
      <c r="C21" s="94" t="s">
        <v>53</v>
      </c>
      <c r="D21" s="2">
        <f>SUM(D22+D23+D24+D25)</f>
        <v>41021.699999999997</v>
      </c>
      <c r="E21" s="2">
        <f>SUM(E22+E23+E24+E25)</f>
        <v>24958.299999999996</v>
      </c>
      <c r="F21" s="13">
        <f t="shared" si="0"/>
        <v>60.841700855888462</v>
      </c>
    </row>
    <row r="22" spans="2:6" ht="30">
      <c r="B22" s="75" t="s">
        <v>92</v>
      </c>
      <c r="C22" s="98" t="s">
        <v>48</v>
      </c>
      <c r="D22" s="23">
        <v>12413.5</v>
      </c>
      <c r="E22" s="23">
        <v>12215.2</v>
      </c>
      <c r="F22" s="15">
        <f t="shared" si="0"/>
        <v>98.402545615660372</v>
      </c>
    </row>
    <row r="23" spans="2:6" ht="15">
      <c r="B23" s="7" t="s">
        <v>120</v>
      </c>
      <c r="C23" s="93" t="s">
        <v>4</v>
      </c>
      <c r="D23" s="24">
        <v>25000</v>
      </c>
      <c r="E23" s="24">
        <v>10792.4</v>
      </c>
      <c r="F23" s="17">
        <f t="shared" si="0"/>
        <v>43.169599999999996</v>
      </c>
    </row>
    <row r="24" spans="2:6" ht="15">
      <c r="B24" s="7" t="s">
        <v>93</v>
      </c>
      <c r="C24" s="93" t="s">
        <v>5</v>
      </c>
      <c r="D24" s="24">
        <v>3528.2</v>
      </c>
      <c r="E24" s="24">
        <v>1755.6</v>
      </c>
      <c r="F24" s="17">
        <f t="shared" si="0"/>
        <v>49.759083952156907</v>
      </c>
    </row>
    <row r="25" spans="2:6" ht="45.75" thickBot="1">
      <c r="B25" s="80" t="s">
        <v>196</v>
      </c>
      <c r="C25" s="99" t="s">
        <v>195</v>
      </c>
      <c r="D25" s="87">
        <v>80</v>
      </c>
      <c r="E25" s="87">
        <v>195.1</v>
      </c>
      <c r="F25" s="81">
        <f t="shared" si="0"/>
        <v>243.87499999999997</v>
      </c>
    </row>
    <row r="26" spans="2:6" ht="15" thickBot="1">
      <c r="B26" s="3" t="s">
        <v>71</v>
      </c>
      <c r="C26" s="94" t="s">
        <v>6</v>
      </c>
      <c r="D26" s="2">
        <f>SUM(D27+D28+D29)</f>
        <v>15428.2</v>
      </c>
      <c r="E26" s="21">
        <f>SUM(E27+E28+E29)</f>
        <v>8784</v>
      </c>
      <c r="F26" s="13">
        <f t="shared" si="0"/>
        <v>56.934703983614419</v>
      </c>
    </row>
    <row r="27" spans="2:6" ht="15">
      <c r="B27" s="74" t="s">
        <v>94</v>
      </c>
      <c r="C27" s="92" t="s">
        <v>7</v>
      </c>
      <c r="D27" s="14"/>
      <c r="E27" s="86"/>
      <c r="F27" s="31" t="str">
        <f t="shared" si="0"/>
        <v xml:space="preserve"> </v>
      </c>
    </row>
    <row r="28" spans="2:6" ht="15">
      <c r="B28" s="7" t="s">
        <v>95</v>
      </c>
      <c r="C28" s="93" t="s">
        <v>37</v>
      </c>
      <c r="D28" s="16">
        <v>15428.2</v>
      </c>
      <c r="E28" s="24">
        <v>8784</v>
      </c>
      <c r="F28" s="17">
        <f t="shared" si="0"/>
        <v>56.934703983614419</v>
      </c>
    </row>
    <row r="29" spans="2:6" ht="15.75" thickBot="1">
      <c r="B29" s="6" t="s">
        <v>96</v>
      </c>
      <c r="C29" s="95" t="s">
        <v>8</v>
      </c>
      <c r="D29" s="20"/>
      <c r="E29" s="20"/>
      <c r="F29" s="30" t="str">
        <f t="shared" si="0"/>
        <v xml:space="preserve"> </v>
      </c>
    </row>
    <row r="30" spans="2:6" ht="15" thickBot="1">
      <c r="B30" s="3" t="s">
        <v>72</v>
      </c>
      <c r="C30" s="94" t="s">
        <v>45</v>
      </c>
      <c r="D30" s="2">
        <v>6352</v>
      </c>
      <c r="E30" s="2">
        <v>3363.3</v>
      </c>
      <c r="F30" s="13">
        <f t="shared" si="0"/>
        <v>52.948677581863976</v>
      </c>
    </row>
    <row r="31" spans="2:6" ht="29.25" thickBot="1">
      <c r="B31" s="3" t="s">
        <v>73</v>
      </c>
      <c r="C31" s="94" t="s">
        <v>46</v>
      </c>
      <c r="D31" s="2"/>
      <c r="E31" s="2"/>
      <c r="F31" s="13" t="str">
        <f t="shared" si="0"/>
        <v xml:space="preserve"> </v>
      </c>
    </row>
    <row r="32" spans="2:6" ht="29.25" thickBot="1">
      <c r="B32" s="5" t="s">
        <v>74</v>
      </c>
      <c r="C32" s="100" t="s">
        <v>39</v>
      </c>
      <c r="D32" s="32">
        <v>13961.5</v>
      </c>
      <c r="E32" s="32">
        <v>9386.5</v>
      </c>
      <c r="F32" s="13">
        <f t="shared" si="0"/>
        <v>67.231314686817328</v>
      </c>
    </row>
    <row r="33" spans="2:6" ht="29.25" thickBot="1">
      <c r="B33" s="3" t="s">
        <v>75</v>
      </c>
      <c r="C33" s="94" t="s">
        <v>40</v>
      </c>
      <c r="D33" s="2">
        <v>1900</v>
      </c>
      <c r="E33" s="2">
        <v>399.5</v>
      </c>
      <c r="F33" s="13">
        <f t="shared" si="0"/>
        <v>21.026315789473685</v>
      </c>
    </row>
    <row r="34" spans="2:6" ht="29.25" thickBot="1">
      <c r="B34" s="3" t="s">
        <v>313</v>
      </c>
      <c r="C34" s="94" t="s">
        <v>149</v>
      </c>
      <c r="D34" s="21">
        <v>47399.1</v>
      </c>
      <c r="E34" s="2">
        <v>18345.2</v>
      </c>
      <c r="F34" s="13">
        <f t="shared" si="0"/>
        <v>38.703688466658654</v>
      </c>
    </row>
    <row r="35" spans="2:6" ht="29.25" thickBot="1">
      <c r="B35" s="3" t="s">
        <v>76</v>
      </c>
      <c r="C35" s="94" t="s">
        <v>41</v>
      </c>
      <c r="D35" s="21">
        <v>27954.799999999999</v>
      </c>
      <c r="E35" s="21">
        <v>16632.099999999999</v>
      </c>
      <c r="F35" s="13">
        <f t="shared" si="0"/>
        <v>59.496401333581353</v>
      </c>
    </row>
    <row r="36" spans="2:6" ht="29.25" thickBot="1">
      <c r="B36" s="3" t="s">
        <v>77</v>
      </c>
      <c r="C36" s="94" t="s">
        <v>42</v>
      </c>
      <c r="D36" s="21">
        <v>3310.8</v>
      </c>
      <c r="E36" s="21">
        <v>2113.1999999999998</v>
      </c>
      <c r="F36" s="13">
        <f t="shared" si="0"/>
        <v>63.827473722363173</v>
      </c>
    </row>
    <row r="37" spans="2:6" ht="15" thickBot="1">
      <c r="B37" s="3" t="s">
        <v>78</v>
      </c>
      <c r="C37" s="94" t="s">
        <v>43</v>
      </c>
      <c r="D37" s="2">
        <f>SUM(D38+D39+D40)</f>
        <v>0</v>
      </c>
      <c r="E37" s="2">
        <f>SUM(E38+E39+E40)</f>
        <v>94.100000000000009</v>
      </c>
      <c r="F37" s="13">
        <f t="shared" si="0"/>
        <v>0</v>
      </c>
    </row>
    <row r="38" spans="2:6" ht="30">
      <c r="B38" s="76" t="s">
        <v>97</v>
      </c>
      <c r="C38" s="101" t="s">
        <v>50</v>
      </c>
      <c r="D38" s="33"/>
      <c r="E38" s="33">
        <v>-3.3</v>
      </c>
      <c r="F38" s="31" t="str">
        <f t="shared" si="0"/>
        <v xml:space="preserve"> </v>
      </c>
    </row>
    <row r="39" spans="2:6" ht="30">
      <c r="B39" s="7" t="s">
        <v>98</v>
      </c>
      <c r="C39" s="93" t="s">
        <v>49</v>
      </c>
      <c r="D39" s="16"/>
      <c r="E39" s="16"/>
      <c r="F39" s="22" t="str">
        <f t="shared" si="0"/>
        <v xml:space="preserve"> </v>
      </c>
    </row>
    <row r="40" spans="2:6" ht="15.75" thickBot="1">
      <c r="B40" s="4" t="s">
        <v>99</v>
      </c>
      <c r="C40" s="97" t="s">
        <v>52</v>
      </c>
      <c r="D40" s="26"/>
      <c r="E40" s="34">
        <v>97.4</v>
      </c>
      <c r="F40" s="30" t="str">
        <f t="shared" si="0"/>
        <v xml:space="preserve"> </v>
      </c>
    </row>
    <row r="41" spans="2:6" ht="29.25" customHeight="1" thickBot="1">
      <c r="B41" s="3"/>
      <c r="C41" s="94" t="s">
        <v>106</v>
      </c>
      <c r="D41" s="21">
        <f>SUM(D9+D21+D26+D30+D31+D32+D33+D34+D35+D36+D37+D15)</f>
        <v>307164.69999999995</v>
      </c>
      <c r="E41" s="21">
        <f>SUM(E9+E21+E26+E30+E31+E32+E33+E34+E35+E36+E37+E15)</f>
        <v>161556.00000000003</v>
      </c>
      <c r="F41" s="13">
        <f t="shared" si="0"/>
        <v>52.595887483164582</v>
      </c>
    </row>
    <row r="42" spans="2:6" ht="43.5" thickBot="1">
      <c r="B42" s="3" t="s">
        <v>65</v>
      </c>
      <c r="C42" s="94" t="s">
        <v>63</v>
      </c>
      <c r="D42" s="2"/>
      <c r="E42" s="35"/>
      <c r="F42" s="13" t="str">
        <f t="shared" si="0"/>
        <v xml:space="preserve"> </v>
      </c>
    </row>
    <row r="43" spans="2:6" ht="29.25" thickBot="1">
      <c r="B43" s="4" t="s">
        <v>64</v>
      </c>
      <c r="C43" s="102" t="s">
        <v>51</v>
      </c>
      <c r="D43" s="36"/>
      <c r="E43" s="37"/>
      <c r="F43" s="13" t="str">
        <f t="shared" si="0"/>
        <v xml:space="preserve"> </v>
      </c>
    </row>
    <row r="44" spans="2:6" ht="17.25" customHeight="1" thickBot="1">
      <c r="B44" s="4"/>
      <c r="C44" s="102" t="s">
        <v>107</v>
      </c>
      <c r="D44" s="36">
        <f>SUM(D41+D42+D43)</f>
        <v>307164.69999999995</v>
      </c>
      <c r="E44" s="84">
        <f>SUM(E41+E42+E43)</f>
        <v>161556.00000000003</v>
      </c>
      <c r="F44" s="13">
        <f t="shared" si="0"/>
        <v>52.595887483164582</v>
      </c>
    </row>
    <row r="45" spans="2:6" ht="29.25" thickBot="1">
      <c r="B45" s="3" t="s">
        <v>79</v>
      </c>
      <c r="C45" s="94" t="s">
        <v>131</v>
      </c>
      <c r="D45" s="21">
        <f>SUM(D46+D70+D72+D73+D74+D71)</f>
        <v>1369514.2000000002</v>
      </c>
      <c r="E45" s="21">
        <f>SUM(E46+E70+E72+E73+E74+E71)</f>
        <v>380573.29999999993</v>
      </c>
      <c r="F45" s="13">
        <f t="shared" si="0"/>
        <v>27.788926905613675</v>
      </c>
    </row>
    <row r="46" spans="2:6" ht="57.75" thickBot="1">
      <c r="B46" s="3" t="s">
        <v>181</v>
      </c>
      <c r="C46" s="94" t="s">
        <v>182</v>
      </c>
      <c r="D46" s="21">
        <f>SUM(D47+D49+D58+D67)</f>
        <v>1367825.4000000001</v>
      </c>
      <c r="E46" s="21">
        <f>SUM(E47+E49+E58+E67)</f>
        <v>393332.8</v>
      </c>
      <c r="F46" s="13">
        <f t="shared" si="0"/>
        <v>28.756067843161848</v>
      </c>
    </row>
    <row r="47" spans="2:6" ht="29.25" thickBot="1">
      <c r="B47" s="3" t="s">
        <v>285</v>
      </c>
      <c r="C47" s="94" t="s">
        <v>142</v>
      </c>
      <c r="D47" s="2">
        <f>SUM(D48)</f>
        <v>178880</v>
      </c>
      <c r="E47" s="2">
        <f>SUM(E48)</f>
        <v>89440</v>
      </c>
      <c r="F47" s="13">
        <f t="shared" si="0"/>
        <v>50</v>
      </c>
    </row>
    <row r="48" spans="2:6" ht="30.75" thickBot="1">
      <c r="B48" s="74" t="s">
        <v>271</v>
      </c>
      <c r="C48" s="92" t="s">
        <v>150</v>
      </c>
      <c r="D48" s="14">
        <v>178880</v>
      </c>
      <c r="E48" s="14">
        <v>89440</v>
      </c>
      <c r="F48" s="15">
        <f t="shared" si="0"/>
        <v>50</v>
      </c>
    </row>
    <row r="49" spans="2:6" ht="15" thickBot="1">
      <c r="B49" s="77" t="s">
        <v>284</v>
      </c>
      <c r="C49" s="103" t="s">
        <v>9</v>
      </c>
      <c r="D49" s="2">
        <f>SUM(D50:D57)</f>
        <v>610827</v>
      </c>
      <c r="E49" s="2">
        <f>SUM(E50:E57)</f>
        <v>277664.2</v>
      </c>
      <c r="F49" s="13">
        <f t="shared" si="0"/>
        <v>45.457093415975393</v>
      </c>
    </row>
    <row r="50" spans="2:6" ht="60">
      <c r="B50" s="74" t="s">
        <v>279</v>
      </c>
      <c r="C50" s="92" t="s">
        <v>164</v>
      </c>
      <c r="D50" s="14">
        <v>1810.2</v>
      </c>
      <c r="E50" s="14">
        <v>921.1</v>
      </c>
      <c r="F50" s="17">
        <f t="shared" si="0"/>
        <v>50.883880234228265</v>
      </c>
    </row>
    <row r="51" spans="2:6" ht="104.25" customHeight="1">
      <c r="B51" s="74" t="s">
        <v>314</v>
      </c>
      <c r="C51" s="92" t="s">
        <v>315</v>
      </c>
      <c r="D51" s="14">
        <v>5</v>
      </c>
      <c r="E51" s="14"/>
      <c r="F51" s="18"/>
    </row>
    <row r="52" spans="2:6" ht="45">
      <c r="B52" s="7" t="s">
        <v>283</v>
      </c>
      <c r="C52" s="93" t="s">
        <v>165</v>
      </c>
      <c r="D52" s="16">
        <v>2774.6</v>
      </c>
      <c r="E52" s="16">
        <v>1349</v>
      </c>
      <c r="F52" s="18">
        <f t="shared" si="0"/>
        <v>48.619620846248104</v>
      </c>
    </row>
    <row r="53" spans="2:6" ht="45">
      <c r="B53" s="7" t="s">
        <v>277</v>
      </c>
      <c r="C53" s="93" t="s">
        <v>166</v>
      </c>
      <c r="D53" s="16">
        <v>58747.199999999997</v>
      </c>
      <c r="E53" s="16">
        <v>23053.599999999999</v>
      </c>
      <c r="F53" s="17">
        <f t="shared" si="0"/>
        <v>39.242040471716102</v>
      </c>
    </row>
    <row r="54" spans="2:6" ht="69.75" customHeight="1">
      <c r="B54" s="74" t="s">
        <v>278</v>
      </c>
      <c r="C54" s="92" t="s">
        <v>167</v>
      </c>
      <c r="D54" s="14">
        <v>12113.4</v>
      </c>
      <c r="E54" s="14">
        <v>5960.5</v>
      </c>
      <c r="F54" s="18">
        <f t="shared" si="0"/>
        <v>49.205838162695855</v>
      </c>
    </row>
    <row r="55" spans="2:6" ht="103.5" customHeight="1">
      <c r="B55" s="7" t="s">
        <v>281</v>
      </c>
      <c r="C55" s="93" t="s">
        <v>170</v>
      </c>
      <c r="D55" s="16">
        <v>3033</v>
      </c>
      <c r="E55" s="16"/>
      <c r="F55" s="17">
        <f t="shared" si="0"/>
        <v>0</v>
      </c>
    </row>
    <row r="56" spans="2:6" ht="105">
      <c r="B56" s="7" t="s">
        <v>280</v>
      </c>
      <c r="C56" s="93" t="s">
        <v>169</v>
      </c>
      <c r="D56" s="16">
        <v>1213.2</v>
      </c>
      <c r="E56" s="16"/>
      <c r="F56" s="17">
        <f t="shared" si="0"/>
        <v>0</v>
      </c>
    </row>
    <row r="57" spans="2:6" ht="19.5" customHeight="1" thickBot="1">
      <c r="B57" s="4" t="s">
        <v>282</v>
      </c>
      <c r="C57" s="97" t="s">
        <v>10</v>
      </c>
      <c r="D57" s="26">
        <v>531130.4</v>
      </c>
      <c r="E57" s="26">
        <v>246380</v>
      </c>
      <c r="F57" s="40">
        <f t="shared" si="0"/>
        <v>46.387855035222984</v>
      </c>
    </row>
    <row r="58" spans="2:6" ht="22.5" customHeight="1" thickBot="1">
      <c r="B58" s="3" t="s">
        <v>286</v>
      </c>
      <c r="C58" s="94" t="s">
        <v>11</v>
      </c>
      <c r="D58" s="21">
        <f>SUM(D60+D62+D66+D61+D63+D59+D65+D64)</f>
        <v>571337.6</v>
      </c>
      <c r="E58" s="21">
        <f>SUM(E60+E62+E66+E61+E63+E59+E65+E64)</f>
        <v>24561.3</v>
      </c>
      <c r="F58" s="13">
        <f t="shared" si="0"/>
        <v>4.2989118867723741</v>
      </c>
    </row>
    <row r="59" spans="2:6" ht="62.25" customHeight="1">
      <c r="B59" s="5" t="s">
        <v>299</v>
      </c>
      <c r="C59" s="96" t="s">
        <v>300</v>
      </c>
      <c r="D59" s="89">
        <v>5244.6</v>
      </c>
      <c r="E59" s="117"/>
      <c r="F59" s="118"/>
    </row>
    <row r="60" spans="2:6" ht="75">
      <c r="B60" s="7" t="s">
        <v>272</v>
      </c>
      <c r="C60" s="93" t="s">
        <v>180</v>
      </c>
      <c r="D60" s="16">
        <v>65380.800000000003</v>
      </c>
      <c r="E60" s="16"/>
      <c r="F60" s="17">
        <f t="shared" si="0"/>
        <v>0</v>
      </c>
    </row>
    <row r="61" spans="2:6" ht="120.75" customHeight="1">
      <c r="B61" s="7" t="s">
        <v>273</v>
      </c>
      <c r="C61" s="93" t="s">
        <v>174</v>
      </c>
      <c r="D61" s="16">
        <v>111350.7</v>
      </c>
      <c r="E61" s="16"/>
      <c r="F61" s="18">
        <f t="shared" si="0"/>
        <v>0</v>
      </c>
    </row>
    <row r="62" spans="2:6" ht="59.25" customHeight="1">
      <c r="B62" s="7" t="s">
        <v>276</v>
      </c>
      <c r="C62" s="93" t="s">
        <v>275</v>
      </c>
      <c r="D62" s="16">
        <v>325528.7</v>
      </c>
      <c r="E62" s="16">
        <v>15000</v>
      </c>
      <c r="F62" s="17">
        <f t="shared" si="0"/>
        <v>4.6078886439198756</v>
      </c>
    </row>
    <row r="63" spans="2:6" ht="105" customHeight="1">
      <c r="B63" s="7" t="s">
        <v>298</v>
      </c>
      <c r="C63" s="93" t="s">
        <v>266</v>
      </c>
      <c r="D63" s="16">
        <v>1757.1</v>
      </c>
      <c r="E63" s="16"/>
      <c r="F63" s="17">
        <f t="shared" si="0"/>
        <v>0</v>
      </c>
    </row>
    <row r="64" spans="2:6" ht="45.75" customHeight="1">
      <c r="B64" s="7" t="s">
        <v>316</v>
      </c>
      <c r="C64" s="93" t="s">
        <v>317</v>
      </c>
      <c r="D64" s="16">
        <v>5964.2</v>
      </c>
      <c r="E64" s="16">
        <v>50</v>
      </c>
      <c r="F64" s="17">
        <f t="shared" si="0"/>
        <v>0.83833540122732297</v>
      </c>
    </row>
    <row r="65" spans="2:8" ht="105" customHeight="1">
      <c r="B65" s="7" t="s">
        <v>307</v>
      </c>
      <c r="C65" s="93" t="s">
        <v>308</v>
      </c>
      <c r="D65" s="16">
        <v>1514.3</v>
      </c>
      <c r="E65" s="16"/>
      <c r="F65" s="17">
        <f t="shared" si="0"/>
        <v>0</v>
      </c>
    </row>
    <row r="66" spans="2:8" ht="30.75" thickBot="1">
      <c r="B66" s="4" t="s">
        <v>274</v>
      </c>
      <c r="C66" s="97" t="s">
        <v>152</v>
      </c>
      <c r="D66" s="26">
        <v>54597.2</v>
      </c>
      <c r="E66" s="26">
        <v>9511.2999999999993</v>
      </c>
      <c r="F66" s="40">
        <f t="shared" si="0"/>
        <v>17.420856747232456</v>
      </c>
    </row>
    <row r="67" spans="2:8" ht="29.25" thickBot="1">
      <c r="B67" s="3" t="s">
        <v>287</v>
      </c>
      <c r="C67" s="94" t="s">
        <v>55</v>
      </c>
      <c r="D67" s="21">
        <f>SUM(D68+D69)</f>
        <v>6780.8</v>
      </c>
      <c r="E67" s="21">
        <f>SUM(E68+E69)</f>
        <v>1667.3</v>
      </c>
      <c r="F67" s="13">
        <f t="shared" si="0"/>
        <v>24.588544124587067</v>
      </c>
    </row>
    <row r="68" spans="2:8" ht="123" customHeight="1">
      <c r="B68" s="7" t="s">
        <v>288</v>
      </c>
      <c r="C68" s="105" t="s">
        <v>247</v>
      </c>
      <c r="D68" s="16">
        <v>6053.1</v>
      </c>
      <c r="E68" s="16">
        <v>1161.5999999999999</v>
      </c>
      <c r="F68" s="18">
        <f t="shared" si="0"/>
        <v>19.190167021856567</v>
      </c>
    </row>
    <row r="69" spans="2:8" ht="60">
      <c r="B69" s="7" t="s">
        <v>289</v>
      </c>
      <c r="C69" s="105" t="s">
        <v>178</v>
      </c>
      <c r="D69" s="16">
        <v>727.7</v>
      </c>
      <c r="E69" s="16">
        <v>505.7</v>
      </c>
      <c r="F69" s="17">
        <f t="shared" si="0"/>
        <v>69.492922907791666</v>
      </c>
    </row>
    <row r="70" spans="2:8" ht="45" customHeight="1">
      <c r="B70" s="7" t="s">
        <v>293</v>
      </c>
      <c r="C70" s="119" t="s">
        <v>301</v>
      </c>
      <c r="D70" s="16">
        <v>519.79999999999995</v>
      </c>
      <c r="E70" s="42">
        <v>519.79999999999995</v>
      </c>
      <c r="F70" s="17">
        <f t="shared" si="0"/>
        <v>100</v>
      </c>
    </row>
    <row r="71" spans="2:8" ht="18.75" customHeight="1">
      <c r="B71" s="5" t="s">
        <v>306</v>
      </c>
      <c r="C71" s="83" t="s">
        <v>55</v>
      </c>
      <c r="D71" s="29">
        <v>743.1</v>
      </c>
      <c r="E71" s="112">
        <v>743.1</v>
      </c>
      <c r="F71" s="18">
        <f t="shared" si="0"/>
        <v>100</v>
      </c>
    </row>
    <row r="72" spans="2:8" ht="45">
      <c r="B72" s="7" t="s">
        <v>67</v>
      </c>
      <c r="C72" s="105" t="s">
        <v>183</v>
      </c>
      <c r="D72" s="16">
        <v>425.9</v>
      </c>
      <c r="E72" s="42">
        <v>465.1</v>
      </c>
      <c r="F72" s="17">
        <f t="shared" si="0"/>
        <v>109.20403850669172</v>
      </c>
      <c r="H72" s="85"/>
    </row>
    <row r="73" spans="2:8" ht="120">
      <c r="B73" s="5" t="s">
        <v>292</v>
      </c>
      <c r="C73" s="111" t="s">
        <v>302</v>
      </c>
      <c r="D73" s="29"/>
      <c r="E73" s="112">
        <v>6</v>
      </c>
      <c r="F73" s="18"/>
      <c r="H73" s="85"/>
    </row>
    <row r="74" spans="2:8" ht="29.25" thickBot="1">
      <c r="B74" s="6" t="s">
        <v>121</v>
      </c>
      <c r="C74" s="107" t="s">
        <v>51</v>
      </c>
      <c r="D74" s="39"/>
      <c r="E74" s="43">
        <v>-14493.5</v>
      </c>
      <c r="F74" s="91" t="str">
        <f t="shared" si="0"/>
        <v xml:space="preserve"> </v>
      </c>
    </row>
    <row r="75" spans="2:8" ht="19.5" customHeight="1" thickBot="1">
      <c r="B75" s="3" t="s">
        <v>84</v>
      </c>
      <c r="C75" s="2" t="s">
        <v>12</v>
      </c>
      <c r="D75" s="21">
        <f>SUM(D44+D45)</f>
        <v>1676678.9000000001</v>
      </c>
      <c r="E75" s="21">
        <f>SUM(E44+E45)</f>
        <v>542129.29999999993</v>
      </c>
      <c r="F75" s="13">
        <f t="shared" si="0"/>
        <v>32.333519554638627</v>
      </c>
    </row>
    <row r="76" spans="2:8" ht="18.75" customHeight="1" thickBot="1">
      <c r="B76" s="12"/>
      <c r="C76" s="2" t="s">
        <v>13</v>
      </c>
      <c r="D76" s="44"/>
      <c r="E76" s="45"/>
      <c r="F76" s="13" t="str">
        <f t="shared" si="0"/>
        <v xml:space="preserve"> </v>
      </c>
    </row>
    <row r="77" spans="2:8" ht="28.5" customHeight="1" thickBot="1">
      <c r="B77" s="46" t="s">
        <v>14</v>
      </c>
      <c r="C77" s="2" t="s">
        <v>134</v>
      </c>
      <c r="D77" s="2">
        <f>SUM(D78+D79+D80+D81+D82+D85+D86+D87)</f>
        <v>56331.9</v>
      </c>
      <c r="E77" s="2">
        <f>SUM(E78+E79+E80+E81+E82+E85+E86+E87)</f>
        <v>31552.399999999998</v>
      </c>
      <c r="F77" s="13">
        <f t="shared" si="0"/>
        <v>56.011602662079561</v>
      </c>
    </row>
    <row r="78" spans="2:8" ht="13.5" customHeight="1">
      <c r="B78" s="47" t="s">
        <v>33</v>
      </c>
      <c r="C78" s="33" t="s">
        <v>57</v>
      </c>
      <c r="D78" s="33">
        <v>34049.5</v>
      </c>
      <c r="E78" s="33">
        <v>20131.599999999999</v>
      </c>
      <c r="F78" s="15">
        <f t="shared" si="0"/>
        <v>59.124509904697561</v>
      </c>
    </row>
    <row r="79" spans="2:8" ht="14.25" customHeight="1">
      <c r="B79" s="48" t="s">
        <v>34</v>
      </c>
      <c r="C79" s="16" t="s">
        <v>60</v>
      </c>
      <c r="D79" s="16">
        <v>10285</v>
      </c>
      <c r="E79" s="16">
        <v>6101.3</v>
      </c>
      <c r="F79" s="17">
        <f t="shared" si="0"/>
        <v>59.32231404958678</v>
      </c>
    </row>
    <row r="80" spans="2:8" ht="18" customHeight="1">
      <c r="B80" s="48" t="s">
        <v>210</v>
      </c>
      <c r="C80" s="16" t="s">
        <v>135</v>
      </c>
      <c r="D80" s="16">
        <v>1193.8</v>
      </c>
      <c r="E80" s="16">
        <v>486.6</v>
      </c>
      <c r="F80" s="18">
        <f t="shared" si="0"/>
        <v>40.760596414809854</v>
      </c>
    </row>
    <row r="81" spans="2:6" ht="17.25" customHeight="1">
      <c r="B81" s="48" t="s">
        <v>206</v>
      </c>
      <c r="C81" s="16" t="s">
        <v>125</v>
      </c>
      <c r="D81" s="16">
        <v>48.7</v>
      </c>
      <c r="E81" s="16">
        <v>8.6999999999999993</v>
      </c>
      <c r="F81" s="17">
        <f t="shared" ref="F81:F112" si="1">IF(ISNUMBER(D81),IF(D81=0,0,E81/D81*100)," ")</f>
        <v>17.864476386036959</v>
      </c>
    </row>
    <row r="82" spans="2:6" ht="17.25" customHeight="1">
      <c r="B82" s="48" t="s">
        <v>211</v>
      </c>
      <c r="C82" s="16" t="s">
        <v>56</v>
      </c>
      <c r="D82" s="16">
        <v>2228.6</v>
      </c>
      <c r="E82" s="16">
        <v>1173.0999999999999</v>
      </c>
      <c r="F82" s="17">
        <f t="shared" si="1"/>
        <v>52.638427712465216</v>
      </c>
    </row>
    <row r="83" spans="2:6" ht="16.5" customHeight="1">
      <c r="B83" s="48" t="s">
        <v>240</v>
      </c>
      <c r="C83" s="16" t="s">
        <v>144</v>
      </c>
      <c r="D83" s="16">
        <v>1003</v>
      </c>
      <c r="E83" s="16">
        <v>315.5</v>
      </c>
      <c r="F83" s="17">
        <f t="shared" si="1"/>
        <v>31.455633100697906</v>
      </c>
    </row>
    <row r="84" spans="2:6" ht="17.25" customHeight="1">
      <c r="B84" s="48" t="s">
        <v>241</v>
      </c>
      <c r="C84" s="16" t="s">
        <v>61</v>
      </c>
      <c r="D84" s="16">
        <v>1185.5999999999999</v>
      </c>
      <c r="E84" s="16">
        <v>857.3</v>
      </c>
      <c r="F84" s="18">
        <f t="shared" si="1"/>
        <v>72.309379217273957</v>
      </c>
    </row>
    <row r="85" spans="2:6" ht="30">
      <c r="B85" s="48" t="s">
        <v>200</v>
      </c>
      <c r="C85" s="16" t="s">
        <v>133</v>
      </c>
      <c r="D85" s="16">
        <v>296.60000000000002</v>
      </c>
      <c r="E85" s="16">
        <v>208.4</v>
      </c>
      <c r="F85" s="17">
        <f t="shared" si="1"/>
        <v>70.262980445043823</v>
      </c>
    </row>
    <row r="86" spans="2:6" ht="30">
      <c r="B86" s="48" t="s">
        <v>197</v>
      </c>
      <c r="C86" s="16" t="s">
        <v>156</v>
      </c>
      <c r="D86" s="16">
        <v>3185.3</v>
      </c>
      <c r="E86" s="16">
        <v>1635.2</v>
      </c>
      <c r="F86" s="17">
        <f t="shared" si="1"/>
        <v>51.335823941230018</v>
      </c>
    </row>
    <row r="87" spans="2:6" ht="15.75" thickBot="1">
      <c r="B87" s="25"/>
      <c r="C87" s="26" t="s">
        <v>15</v>
      </c>
      <c r="D87" s="26">
        <v>5044.3999999999996</v>
      </c>
      <c r="E87" s="26">
        <v>1807.5</v>
      </c>
      <c r="F87" s="40">
        <f t="shared" si="1"/>
        <v>35.831813496154155</v>
      </c>
    </row>
    <row r="88" spans="2:6" ht="18.75" customHeight="1" thickBot="1">
      <c r="B88" s="46" t="s">
        <v>16</v>
      </c>
      <c r="C88" s="2" t="s">
        <v>17</v>
      </c>
      <c r="D88" s="2">
        <f>D89</f>
        <v>1810.2</v>
      </c>
      <c r="E88" s="2">
        <f>E89</f>
        <v>772.9</v>
      </c>
      <c r="F88" s="13">
        <f t="shared" si="1"/>
        <v>42.696939564688982</v>
      </c>
    </row>
    <row r="89" spans="2:6" ht="16.5" customHeight="1" thickBot="1">
      <c r="B89" s="28" t="s">
        <v>199</v>
      </c>
      <c r="C89" s="29" t="s">
        <v>122</v>
      </c>
      <c r="D89" s="29">
        <v>1810.2</v>
      </c>
      <c r="E89" s="23">
        <v>772.9</v>
      </c>
      <c r="F89" s="79">
        <f t="shared" si="1"/>
        <v>42.696939564688982</v>
      </c>
    </row>
    <row r="90" spans="2:6" ht="32.25" customHeight="1" thickBot="1">
      <c r="B90" s="46" t="s">
        <v>18</v>
      </c>
      <c r="C90" s="2" t="s">
        <v>44</v>
      </c>
      <c r="D90" s="2">
        <f>SUM(D91+D92+D93+D94+D96+D97+D98)</f>
        <v>6165.5999999999995</v>
      </c>
      <c r="E90" s="2">
        <f>SUM(E91+E92+E93+E94+E96+E97+E98)</f>
        <v>2921.7</v>
      </c>
      <c r="F90" s="13">
        <f t="shared" si="1"/>
        <v>47.387115609186452</v>
      </c>
    </row>
    <row r="91" spans="2:6" ht="15">
      <c r="B91" s="49" t="s">
        <v>33</v>
      </c>
      <c r="C91" s="23" t="s">
        <v>57</v>
      </c>
      <c r="D91" s="23">
        <v>4117.2</v>
      </c>
      <c r="E91" s="23">
        <v>2058.6</v>
      </c>
      <c r="F91" s="15">
        <f t="shared" si="1"/>
        <v>50</v>
      </c>
    </row>
    <row r="92" spans="2:6" ht="15">
      <c r="B92" s="50" t="s">
        <v>34</v>
      </c>
      <c r="C92" s="20" t="s">
        <v>60</v>
      </c>
      <c r="D92" s="20">
        <v>1238.3</v>
      </c>
      <c r="E92" s="20">
        <v>661</v>
      </c>
      <c r="F92" s="17">
        <f t="shared" si="1"/>
        <v>53.379633368327553</v>
      </c>
    </row>
    <row r="93" spans="2:6" ht="15">
      <c r="B93" s="50" t="s">
        <v>141</v>
      </c>
      <c r="C93" s="20" t="s">
        <v>135</v>
      </c>
      <c r="D93" s="20">
        <v>80.2</v>
      </c>
      <c r="E93" s="20">
        <v>84</v>
      </c>
      <c r="F93" s="18">
        <f t="shared" si="1"/>
        <v>104.73815461346634</v>
      </c>
    </row>
    <row r="94" spans="2:6" ht="15">
      <c r="B94" s="50" t="s">
        <v>35</v>
      </c>
      <c r="C94" s="20" t="s">
        <v>27</v>
      </c>
      <c r="D94" s="20">
        <v>101.8</v>
      </c>
      <c r="E94" s="20">
        <v>11.2</v>
      </c>
      <c r="F94" s="17">
        <f t="shared" si="1"/>
        <v>11.00196463654224</v>
      </c>
    </row>
    <row r="95" spans="2:6" ht="15">
      <c r="B95" s="50" t="s">
        <v>155</v>
      </c>
      <c r="C95" s="20" t="s">
        <v>144</v>
      </c>
      <c r="D95" s="20">
        <v>65.400000000000006</v>
      </c>
      <c r="E95" s="20">
        <v>0.4</v>
      </c>
      <c r="F95" s="18">
        <f t="shared" si="1"/>
        <v>0.6116207951070336</v>
      </c>
    </row>
    <row r="96" spans="2:6" ht="30">
      <c r="B96" s="50" t="s">
        <v>36</v>
      </c>
      <c r="C96" s="16" t="s">
        <v>133</v>
      </c>
      <c r="D96" s="20">
        <v>302.89999999999998</v>
      </c>
      <c r="E96" s="20">
        <v>42.8</v>
      </c>
      <c r="F96" s="17">
        <f t="shared" si="1"/>
        <v>14.130075932651041</v>
      </c>
    </row>
    <row r="97" spans="2:6" ht="30">
      <c r="B97" s="50" t="s">
        <v>38</v>
      </c>
      <c r="C97" s="16" t="s">
        <v>156</v>
      </c>
      <c r="D97" s="20">
        <v>19</v>
      </c>
      <c r="E97" s="20">
        <v>9.6999999999999993</v>
      </c>
      <c r="F97" s="17">
        <f t="shared" si="1"/>
        <v>51.052631578947363</v>
      </c>
    </row>
    <row r="98" spans="2:6" ht="15.75" thickBot="1">
      <c r="B98" s="51"/>
      <c r="C98" s="39" t="s">
        <v>15</v>
      </c>
      <c r="D98" s="39">
        <v>306.2</v>
      </c>
      <c r="E98" s="39">
        <v>54.4</v>
      </c>
      <c r="F98" s="40">
        <f t="shared" si="1"/>
        <v>17.766165904637493</v>
      </c>
    </row>
    <row r="99" spans="2:6" ht="15" thickBot="1">
      <c r="B99" s="46" t="s">
        <v>19</v>
      </c>
      <c r="C99" s="2" t="s">
        <v>20</v>
      </c>
      <c r="D99" s="2">
        <f>SUM(D100+D101+D102+D103+D104)</f>
        <v>62599.1</v>
      </c>
      <c r="E99" s="2">
        <f>SUM(E100+E101+E102+E103+E104)</f>
        <v>7553.5</v>
      </c>
      <c r="F99" s="13">
        <f t="shared" si="1"/>
        <v>12.066467409275852</v>
      </c>
    </row>
    <row r="100" spans="2:6" ht="16.5" customHeight="1">
      <c r="B100" s="49" t="s">
        <v>198</v>
      </c>
      <c r="C100" s="23" t="s">
        <v>123</v>
      </c>
      <c r="D100" s="23">
        <v>190</v>
      </c>
      <c r="E100" s="52"/>
      <c r="F100" s="15">
        <f t="shared" si="1"/>
        <v>0</v>
      </c>
    </row>
    <row r="101" spans="2:6" ht="15">
      <c r="B101" s="48" t="s">
        <v>140</v>
      </c>
      <c r="C101" s="16" t="s">
        <v>147</v>
      </c>
      <c r="D101" s="16">
        <v>8396.5</v>
      </c>
      <c r="E101" s="16">
        <v>3490.9</v>
      </c>
      <c r="F101" s="17">
        <f t="shared" si="1"/>
        <v>41.57565652355148</v>
      </c>
    </row>
    <row r="102" spans="2:6" ht="30">
      <c r="B102" s="53" t="s">
        <v>36</v>
      </c>
      <c r="C102" s="14" t="s">
        <v>133</v>
      </c>
      <c r="D102" s="14">
        <v>3240</v>
      </c>
      <c r="E102" s="54">
        <v>1366.9</v>
      </c>
      <c r="F102" s="18">
        <f t="shared" si="1"/>
        <v>42.188271604938279</v>
      </c>
    </row>
    <row r="103" spans="2:6" ht="30">
      <c r="B103" s="48" t="s">
        <v>197</v>
      </c>
      <c r="C103" s="16" t="s">
        <v>156</v>
      </c>
      <c r="D103" s="16"/>
      <c r="E103" s="42"/>
      <c r="F103" s="22" t="str">
        <f t="shared" si="1"/>
        <v xml:space="preserve"> </v>
      </c>
    </row>
    <row r="104" spans="2:6" ht="15.75" thickBot="1">
      <c r="B104" s="19"/>
      <c r="C104" s="20" t="s">
        <v>15</v>
      </c>
      <c r="D104" s="20">
        <v>50772.6</v>
      </c>
      <c r="E104" s="38">
        <v>2695.7</v>
      </c>
      <c r="F104" s="40">
        <f t="shared" si="1"/>
        <v>5.3093597727908355</v>
      </c>
    </row>
    <row r="105" spans="2:6" ht="29.25" thickBot="1">
      <c r="B105" s="46" t="s">
        <v>21</v>
      </c>
      <c r="C105" s="2" t="s">
        <v>129</v>
      </c>
      <c r="D105" s="21">
        <f>SUM(D106+D107+D108+D109)</f>
        <v>1497520.1999999997</v>
      </c>
      <c r="E105" s="21">
        <f>SUM(E106+E107+E108+E109)</f>
        <v>827389.1</v>
      </c>
      <c r="F105" s="13">
        <f t="shared" si="1"/>
        <v>55.250613647815918</v>
      </c>
    </row>
    <row r="106" spans="2:6" ht="13.5" customHeight="1">
      <c r="B106" s="53" t="s">
        <v>140</v>
      </c>
      <c r="C106" s="14" t="s">
        <v>136</v>
      </c>
      <c r="D106" s="14">
        <v>1445850.9</v>
      </c>
      <c r="E106" s="14">
        <v>823628</v>
      </c>
      <c r="F106" s="15">
        <f t="shared" si="1"/>
        <v>56.964933244499839</v>
      </c>
    </row>
    <row r="107" spans="2:6" ht="30">
      <c r="B107" s="50" t="s">
        <v>200</v>
      </c>
      <c r="C107" s="14" t="s">
        <v>133</v>
      </c>
      <c r="D107" s="20">
        <v>43916.7</v>
      </c>
      <c r="E107" s="20">
        <v>2395.5</v>
      </c>
      <c r="F107" s="17">
        <f t="shared" si="1"/>
        <v>5.4546448162088685</v>
      </c>
    </row>
    <row r="108" spans="2:6" ht="30">
      <c r="B108" s="48" t="s">
        <v>38</v>
      </c>
      <c r="C108" s="16" t="s">
        <v>156</v>
      </c>
      <c r="D108" s="16">
        <v>249.9</v>
      </c>
      <c r="E108" s="16">
        <v>99.9</v>
      </c>
      <c r="F108" s="17">
        <f t="shared" si="1"/>
        <v>39.975990396158466</v>
      </c>
    </row>
    <row r="109" spans="2:6" ht="15.75" thickBot="1">
      <c r="B109" s="25"/>
      <c r="C109" s="26" t="s">
        <v>15</v>
      </c>
      <c r="D109" s="26">
        <v>7502.7</v>
      </c>
      <c r="E109" s="55">
        <v>1265.7</v>
      </c>
      <c r="F109" s="18">
        <f t="shared" si="1"/>
        <v>16.869926826342518</v>
      </c>
    </row>
    <row r="110" spans="2:6" ht="15" thickBot="1">
      <c r="B110" s="46" t="s">
        <v>215</v>
      </c>
      <c r="C110" s="2" t="s">
        <v>216</v>
      </c>
      <c r="D110" s="21">
        <f>D111+D112+D113+D114</f>
        <v>3900</v>
      </c>
      <c r="E110" s="21"/>
      <c r="F110" s="31"/>
    </row>
    <row r="111" spans="2:6" ht="15" customHeight="1">
      <c r="B111" s="53" t="s">
        <v>140</v>
      </c>
      <c r="C111" s="14" t="s">
        <v>136</v>
      </c>
      <c r="D111" s="14"/>
      <c r="E111" s="14"/>
      <c r="F111" s="15" t="str">
        <f t="shared" si="1"/>
        <v xml:space="preserve"> </v>
      </c>
    </row>
    <row r="112" spans="2:6" ht="30">
      <c r="B112" s="48" t="s">
        <v>200</v>
      </c>
      <c r="C112" s="14" t="s">
        <v>133</v>
      </c>
      <c r="D112" s="16"/>
      <c r="E112" s="16"/>
      <c r="F112" s="17" t="str">
        <f t="shared" si="1"/>
        <v xml:space="preserve"> </v>
      </c>
    </row>
    <row r="113" spans="2:6" ht="30">
      <c r="B113" s="48" t="s">
        <v>38</v>
      </c>
      <c r="C113" s="16" t="s">
        <v>156</v>
      </c>
      <c r="D113" s="16"/>
      <c r="E113" s="42"/>
      <c r="F113" s="17"/>
    </row>
    <row r="114" spans="2:6" ht="15.75" thickBot="1">
      <c r="B114" s="25"/>
      <c r="C114" s="26" t="s">
        <v>15</v>
      </c>
      <c r="D114" s="26">
        <v>3900</v>
      </c>
      <c r="E114" s="55"/>
      <c r="F114" s="18">
        <f t="shared" ref="F114:F155" si="2">IF(ISNUMBER(D114),IF(D114=0,0,E114/D114*100)," ")</f>
        <v>0</v>
      </c>
    </row>
    <row r="115" spans="2:6" ht="16.5" customHeight="1" thickBot="1">
      <c r="B115" s="46" t="s">
        <v>22</v>
      </c>
      <c r="C115" s="2" t="s">
        <v>23</v>
      </c>
      <c r="D115" s="2">
        <f>SUM(D116+D117+D118+D120+D119+D121+D125+D126+D127+D129)</f>
        <v>861848</v>
      </c>
      <c r="E115" s="2">
        <f>SUM(E116+E117+E118+E120+E119+E121+E125+E126+E127+E129)</f>
        <v>391041.70000000007</v>
      </c>
      <c r="F115" s="13">
        <f t="shared" si="2"/>
        <v>45.372467070759583</v>
      </c>
    </row>
    <row r="116" spans="2:6" ht="15.75" customHeight="1">
      <c r="B116" s="56" t="s">
        <v>201</v>
      </c>
      <c r="C116" s="29" t="s">
        <v>128</v>
      </c>
      <c r="D116" s="29">
        <v>446446.2</v>
      </c>
      <c r="E116" s="29">
        <v>220768.4</v>
      </c>
      <c r="F116" s="15">
        <f t="shared" si="2"/>
        <v>49.45016891173001</v>
      </c>
    </row>
    <row r="117" spans="2:6" ht="18.75" customHeight="1">
      <c r="B117" s="48" t="s">
        <v>202</v>
      </c>
      <c r="C117" s="16" t="s">
        <v>26</v>
      </c>
      <c r="D117" s="16">
        <v>47</v>
      </c>
      <c r="E117" s="16">
        <v>17</v>
      </c>
      <c r="F117" s="17">
        <f t="shared" si="2"/>
        <v>36.170212765957451</v>
      </c>
    </row>
    <row r="118" spans="2:6" ht="19.5" customHeight="1">
      <c r="B118" s="57" t="s">
        <v>233</v>
      </c>
      <c r="C118" s="20" t="s">
        <v>59</v>
      </c>
      <c r="D118" s="20">
        <v>134886.6</v>
      </c>
      <c r="E118" s="20">
        <v>57836.4</v>
      </c>
      <c r="F118" s="18">
        <f t="shared" si="2"/>
        <v>42.877795125683349</v>
      </c>
    </row>
    <row r="119" spans="2:6" ht="15">
      <c r="B119" s="48" t="s">
        <v>141</v>
      </c>
      <c r="C119" s="16" t="s">
        <v>135</v>
      </c>
      <c r="D119" s="16">
        <v>6242.4</v>
      </c>
      <c r="E119" s="16">
        <v>2123.8000000000002</v>
      </c>
      <c r="F119" s="17">
        <f t="shared" si="2"/>
        <v>34.022170959887227</v>
      </c>
    </row>
    <row r="120" spans="2:6" ht="16.5" customHeight="1">
      <c r="B120" s="50" t="s">
        <v>203</v>
      </c>
      <c r="C120" s="20" t="s">
        <v>125</v>
      </c>
      <c r="D120" s="20">
        <v>2243.5</v>
      </c>
      <c r="E120" s="20">
        <v>333.9</v>
      </c>
      <c r="F120" s="17">
        <f t="shared" si="2"/>
        <v>14.882995319812792</v>
      </c>
    </row>
    <row r="121" spans="2:6" ht="18" customHeight="1">
      <c r="B121" s="57" t="s">
        <v>234</v>
      </c>
      <c r="C121" s="20" t="s">
        <v>27</v>
      </c>
      <c r="D121" s="20">
        <v>51363.199999999997</v>
      </c>
      <c r="E121" s="20">
        <v>26483.4</v>
      </c>
      <c r="F121" s="17">
        <f t="shared" si="2"/>
        <v>51.561039810603702</v>
      </c>
    </row>
    <row r="122" spans="2:6" ht="17.25" customHeight="1">
      <c r="B122" s="50" t="s">
        <v>242</v>
      </c>
      <c r="C122" s="20" t="s">
        <v>179</v>
      </c>
      <c r="D122" s="20">
        <v>22538.2</v>
      </c>
      <c r="E122" s="20">
        <v>13326.8</v>
      </c>
      <c r="F122" s="18">
        <f t="shared" si="2"/>
        <v>59.129832905910853</v>
      </c>
    </row>
    <row r="123" spans="2:6" ht="15.75" customHeight="1">
      <c r="B123" s="48" t="s">
        <v>244</v>
      </c>
      <c r="C123" s="16" t="s">
        <v>47</v>
      </c>
      <c r="D123" s="16">
        <v>24270.2</v>
      </c>
      <c r="E123" s="16">
        <v>11259.4</v>
      </c>
      <c r="F123" s="17">
        <f t="shared" si="2"/>
        <v>46.391871513213736</v>
      </c>
    </row>
    <row r="124" spans="2:6" ht="15">
      <c r="B124" s="48" t="s">
        <v>243</v>
      </c>
      <c r="C124" s="16" t="s">
        <v>143</v>
      </c>
      <c r="D124" s="16">
        <v>2703.4</v>
      </c>
      <c r="E124" s="16">
        <v>1789.9</v>
      </c>
      <c r="F124" s="18">
        <f t="shared" si="2"/>
        <v>66.209218021750388</v>
      </c>
    </row>
    <row r="125" spans="2:6" ht="18" customHeight="1">
      <c r="B125" s="48" t="s">
        <v>204</v>
      </c>
      <c r="C125" s="16" t="s">
        <v>24</v>
      </c>
      <c r="D125" s="16">
        <v>14971.1</v>
      </c>
      <c r="E125" s="16">
        <v>6809.4</v>
      </c>
      <c r="F125" s="17">
        <f t="shared" si="2"/>
        <v>45.483631797262724</v>
      </c>
    </row>
    <row r="126" spans="2:6" ht="30">
      <c r="B126" s="48" t="s">
        <v>200</v>
      </c>
      <c r="C126" s="14" t="s">
        <v>133</v>
      </c>
      <c r="D126" s="16">
        <v>32799.800000000003</v>
      </c>
      <c r="E126" s="16">
        <v>13400.8</v>
      </c>
      <c r="F126" s="17">
        <f t="shared" si="2"/>
        <v>40.856346685040755</v>
      </c>
    </row>
    <row r="127" spans="2:6" ht="30">
      <c r="B127" s="48" t="s">
        <v>197</v>
      </c>
      <c r="C127" s="16" t="s">
        <v>156</v>
      </c>
      <c r="D127" s="16">
        <v>75703.100000000006</v>
      </c>
      <c r="E127" s="16">
        <v>26382.2</v>
      </c>
      <c r="F127" s="18">
        <f t="shared" si="2"/>
        <v>34.849563624210894</v>
      </c>
    </row>
    <row r="128" spans="2:6" ht="16.5" customHeight="1">
      <c r="B128" s="48" t="s">
        <v>245</v>
      </c>
      <c r="C128" s="16" t="s">
        <v>160</v>
      </c>
      <c r="D128" s="16">
        <v>60901.9</v>
      </c>
      <c r="E128" s="16">
        <v>23031.3</v>
      </c>
      <c r="F128" s="17">
        <f t="shared" si="2"/>
        <v>37.817046758803912</v>
      </c>
    </row>
    <row r="129" spans="2:6" ht="15.75" customHeight="1" thickBot="1">
      <c r="B129" s="25"/>
      <c r="C129" s="26" t="s">
        <v>15</v>
      </c>
      <c r="D129" s="26">
        <v>97145.1</v>
      </c>
      <c r="E129" s="26">
        <v>36886.400000000001</v>
      </c>
      <c r="F129" s="40">
        <f t="shared" si="2"/>
        <v>37.970417447714809</v>
      </c>
    </row>
    <row r="130" spans="2:6" ht="17.25" customHeight="1" thickBot="1">
      <c r="B130" s="58" t="s">
        <v>25</v>
      </c>
      <c r="C130" s="59" t="s">
        <v>237</v>
      </c>
      <c r="D130" s="59">
        <f>SUM(D131+D132+D133+D134+D135+D136+D140+D141+D142+D143)</f>
        <v>87864</v>
      </c>
      <c r="E130" s="59">
        <f>SUM(E131+E132+E133+E134+E135+E136+E140+E141+E142+E143)</f>
        <v>37683.600000000006</v>
      </c>
      <c r="F130" s="13">
        <f t="shared" si="2"/>
        <v>42.888555039606672</v>
      </c>
    </row>
    <row r="131" spans="2:6" ht="17.25" customHeight="1">
      <c r="B131" s="78" t="s">
        <v>235</v>
      </c>
      <c r="C131" s="33" t="s">
        <v>128</v>
      </c>
      <c r="D131" s="33">
        <v>28546</v>
      </c>
      <c r="E131" s="33">
        <v>13542.2</v>
      </c>
      <c r="F131" s="15">
        <f t="shared" si="2"/>
        <v>47.439921530161847</v>
      </c>
    </row>
    <row r="132" spans="2:6" ht="16.5" customHeight="1">
      <c r="B132" s="48" t="s">
        <v>193</v>
      </c>
      <c r="C132" s="16" t="s">
        <v>26</v>
      </c>
      <c r="D132" s="16">
        <v>8.4</v>
      </c>
      <c r="E132" s="16">
        <v>3</v>
      </c>
      <c r="F132" s="17">
        <f t="shared" si="2"/>
        <v>35.714285714285715</v>
      </c>
    </row>
    <row r="133" spans="2:6" ht="15">
      <c r="B133" s="48" t="s">
        <v>194</v>
      </c>
      <c r="C133" s="16" t="s">
        <v>62</v>
      </c>
      <c r="D133" s="16">
        <v>8620.7999999999993</v>
      </c>
      <c r="E133" s="16">
        <v>3503.5</v>
      </c>
      <c r="F133" s="18">
        <f t="shared" si="2"/>
        <v>40.640079806978477</v>
      </c>
    </row>
    <row r="134" spans="2:6" ht="15">
      <c r="B134" s="48" t="s">
        <v>141</v>
      </c>
      <c r="C134" s="16" t="s">
        <v>135</v>
      </c>
      <c r="D134" s="16">
        <v>344.1</v>
      </c>
      <c r="E134" s="16">
        <v>117.2</v>
      </c>
      <c r="F134" s="17">
        <f t="shared" si="2"/>
        <v>34.059866317930833</v>
      </c>
    </row>
    <row r="135" spans="2:6" ht="18" customHeight="1">
      <c r="B135" s="48" t="s">
        <v>203</v>
      </c>
      <c r="C135" s="16" t="s">
        <v>125</v>
      </c>
      <c r="D135" s="16"/>
      <c r="E135" s="16"/>
      <c r="F135" s="18" t="str">
        <f t="shared" si="2"/>
        <v xml:space="preserve"> </v>
      </c>
    </row>
    <row r="136" spans="2:6" ht="17.25" customHeight="1">
      <c r="B136" s="60" t="s">
        <v>236</v>
      </c>
      <c r="C136" s="16" t="s">
        <v>27</v>
      </c>
      <c r="D136" s="16">
        <v>873.5</v>
      </c>
      <c r="E136" s="16">
        <v>517.9</v>
      </c>
      <c r="F136" s="17">
        <f t="shared" si="2"/>
        <v>59.290211791642811</v>
      </c>
    </row>
    <row r="137" spans="2:6" ht="16.5" customHeight="1">
      <c r="B137" s="48" t="s">
        <v>242</v>
      </c>
      <c r="C137" s="16" t="s">
        <v>144</v>
      </c>
      <c r="D137" s="16">
        <v>480.3</v>
      </c>
      <c r="E137" s="16">
        <v>295.60000000000002</v>
      </c>
      <c r="F137" s="17">
        <f t="shared" si="2"/>
        <v>61.544867790963984</v>
      </c>
    </row>
    <row r="138" spans="2:6" ht="18" customHeight="1">
      <c r="B138" s="48" t="s">
        <v>244</v>
      </c>
      <c r="C138" s="16" t="s">
        <v>47</v>
      </c>
      <c r="D138" s="16">
        <v>308.2</v>
      </c>
      <c r="E138" s="16">
        <v>155.1</v>
      </c>
      <c r="F138" s="17">
        <f t="shared" si="2"/>
        <v>50.324464633354957</v>
      </c>
    </row>
    <row r="139" spans="2:6" ht="15">
      <c r="B139" s="48" t="s">
        <v>243</v>
      </c>
      <c r="C139" s="16" t="s">
        <v>143</v>
      </c>
      <c r="D139" s="16">
        <v>79.400000000000006</v>
      </c>
      <c r="E139" s="16">
        <v>66.599999999999994</v>
      </c>
      <c r="F139" s="18">
        <f t="shared" si="2"/>
        <v>83.879093198992422</v>
      </c>
    </row>
    <row r="140" spans="2:6" ht="15.75" customHeight="1">
      <c r="B140" s="48" t="s">
        <v>199</v>
      </c>
      <c r="C140" s="16" t="s">
        <v>137</v>
      </c>
      <c r="D140" s="16">
        <v>6566.2</v>
      </c>
      <c r="E140" s="16">
        <v>433.5</v>
      </c>
      <c r="F140" s="18">
        <f t="shared" si="2"/>
        <v>6.6019920197374429</v>
      </c>
    </row>
    <row r="141" spans="2:6" ht="30">
      <c r="B141" s="48" t="s">
        <v>200</v>
      </c>
      <c r="C141" s="14" t="s">
        <v>133</v>
      </c>
      <c r="D141" s="16">
        <v>375.5</v>
      </c>
      <c r="E141" s="16">
        <v>1.9</v>
      </c>
      <c r="F141" s="17">
        <f t="shared" si="2"/>
        <v>0.50599201065246335</v>
      </c>
    </row>
    <row r="142" spans="2:6" ht="30">
      <c r="B142" s="48" t="s">
        <v>205</v>
      </c>
      <c r="C142" s="16" t="s">
        <v>156</v>
      </c>
      <c r="D142" s="16">
        <v>295.89999999999998</v>
      </c>
      <c r="E142" s="16">
        <v>119.5</v>
      </c>
      <c r="F142" s="17">
        <f t="shared" si="2"/>
        <v>40.385265292328491</v>
      </c>
    </row>
    <row r="143" spans="2:6" ht="15.75" thickBot="1">
      <c r="B143" s="61"/>
      <c r="C143" s="20" t="s">
        <v>15</v>
      </c>
      <c r="D143" s="20">
        <v>42233.599999999999</v>
      </c>
      <c r="E143" s="20">
        <v>19444.900000000001</v>
      </c>
      <c r="F143" s="40">
        <f t="shared" si="2"/>
        <v>46.041303606607066</v>
      </c>
    </row>
    <row r="144" spans="2:6" ht="14.25" customHeight="1" thickBot="1">
      <c r="B144" s="46" t="s">
        <v>28</v>
      </c>
      <c r="C144" s="2" t="s">
        <v>29</v>
      </c>
      <c r="D144" s="2">
        <f>D145</f>
        <v>24940.5</v>
      </c>
      <c r="E144" s="62">
        <f>E145</f>
        <v>9133.2999999999993</v>
      </c>
      <c r="F144" s="13">
        <f t="shared" si="2"/>
        <v>36.62035644834706</v>
      </c>
    </row>
    <row r="145" spans="1:7" ht="15" customHeight="1" thickBot="1">
      <c r="B145" s="19"/>
      <c r="C145" s="20" t="s">
        <v>15</v>
      </c>
      <c r="D145" s="20">
        <v>24940.5</v>
      </c>
      <c r="E145" s="20">
        <v>9133.2999999999993</v>
      </c>
      <c r="F145" s="79">
        <f t="shared" si="2"/>
        <v>36.62035644834706</v>
      </c>
    </row>
    <row r="146" spans="1:7" ht="17.25" customHeight="1" thickBot="1">
      <c r="B146" s="46" t="s">
        <v>58</v>
      </c>
      <c r="C146" s="2" t="s">
        <v>124</v>
      </c>
      <c r="D146" s="2">
        <f>SUM(D147+D148+D149+D150)</f>
        <v>347</v>
      </c>
      <c r="E146" s="21">
        <f>SUM(E147+E148+E149+E150)</f>
        <v>4.8</v>
      </c>
      <c r="F146" s="13">
        <f t="shared" si="2"/>
        <v>1.38328530259366</v>
      </c>
    </row>
    <row r="147" spans="1:7" ht="15.75" customHeight="1">
      <c r="B147" s="49" t="s">
        <v>206</v>
      </c>
      <c r="C147" s="23" t="s">
        <v>125</v>
      </c>
      <c r="D147" s="23">
        <v>147</v>
      </c>
      <c r="E147" s="23"/>
      <c r="F147" s="15">
        <f t="shared" si="2"/>
        <v>0</v>
      </c>
    </row>
    <row r="148" spans="1:7" ht="18.75" customHeight="1">
      <c r="B148" s="48" t="s">
        <v>207</v>
      </c>
      <c r="C148" s="16" t="s">
        <v>138</v>
      </c>
      <c r="D148" s="16"/>
      <c r="E148" s="16"/>
      <c r="F148" s="17" t="str">
        <f t="shared" si="2"/>
        <v xml:space="preserve"> </v>
      </c>
    </row>
    <row r="149" spans="1:7" ht="30">
      <c r="B149" s="48" t="s">
        <v>197</v>
      </c>
      <c r="C149" s="16" t="s">
        <v>132</v>
      </c>
      <c r="D149" s="16"/>
      <c r="E149" s="16"/>
      <c r="F149" s="17" t="str">
        <f t="shared" si="2"/>
        <v xml:space="preserve"> </v>
      </c>
    </row>
    <row r="150" spans="1:7" ht="18" customHeight="1" thickBot="1">
      <c r="B150" s="63"/>
      <c r="C150" s="39" t="s">
        <v>15</v>
      </c>
      <c r="D150" s="39">
        <v>200</v>
      </c>
      <c r="E150" s="26">
        <v>4.8</v>
      </c>
      <c r="F150" s="40">
        <f t="shared" si="2"/>
        <v>2.4</v>
      </c>
    </row>
    <row r="151" spans="1:7" ht="30.75" customHeight="1" thickBot="1">
      <c r="B151" s="46" t="s">
        <v>126</v>
      </c>
      <c r="C151" s="2" t="s">
        <v>157</v>
      </c>
      <c r="D151" s="2">
        <f>D152</f>
        <v>1407.4</v>
      </c>
      <c r="E151" s="2">
        <f>E152</f>
        <v>915.6</v>
      </c>
      <c r="F151" s="13">
        <f t="shared" si="2"/>
        <v>65.056131874378281</v>
      </c>
    </row>
    <row r="152" spans="1:7" ht="17.25" customHeight="1" thickBot="1">
      <c r="B152" s="64" t="s">
        <v>209</v>
      </c>
      <c r="C152" s="44" t="s">
        <v>159</v>
      </c>
      <c r="D152" s="44">
        <v>1407.4</v>
      </c>
      <c r="E152" s="44">
        <v>915.6</v>
      </c>
      <c r="F152" s="79">
        <f t="shared" si="2"/>
        <v>65.056131874378281</v>
      </c>
    </row>
    <row r="153" spans="1:7" ht="15" thickBot="1">
      <c r="B153" s="46" t="s">
        <v>127</v>
      </c>
      <c r="C153" s="2" t="s">
        <v>54</v>
      </c>
      <c r="D153" s="2">
        <f>SUM(D154)</f>
        <v>60904.6</v>
      </c>
      <c r="E153" s="2">
        <f>SUM(E154)</f>
        <v>21558.9</v>
      </c>
      <c r="F153" s="13">
        <f t="shared" si="2"/>
        <v>35.397818883959509</v>
      </c>
    </row>
    <row r="154" spans="1:7" ht="30.75" thickBot="1">
      <c r="B154" s="65" t="s">
        <v>208</v>
      </c>
      <c r="C154" s="66" t="s">
        <v>158</v>
      </c>
      <c r="D154" s="44">
        <v>60904.6</v>
      </c>
      <c r="E154" s="44">
        <v>21558.9</v>
      </c>
      <c r="F154" s="79">
        <f t="shared" si="2"/>
        <v>35.397818883959509</v>
      </c>
    </row>
    <row r="155" spans="1:7" ht="15" customHeight="1" thickBot="1">
      <c r="B155" s="46" t="s">
        <v>30</v>
      </c>
      <c r="C155" s="2" t="s">
        <v>31</v>
      </c>
      <c r="D155" s="2">
        <f>SUM(D77+D88+D90+D99+D105+D115+D130+D144+D146+D151+D153+D110)</f>
        <v>2665638.5</v>
      </c>
      <c r="E155" s="21">
        <f>SUM(E77+E88+E90+E99+E105+E115+E130+E144+E146+E151+E153+E110)</f>
        <v>1330527.5000000002</v>
      </c>
      <c r="F155" s="13">
        <f t="shared" si="2"/>
        <v>49.914026226737057</v>
      </c>
    </row>
    <row r="156" spans="1:7" ht="14.25" customHeight="1" thickBot="1">
      <c r="B156" s="46"/>
      <c r="C156" s="2" t="s">
        <v>32</v>
      </c>
      <c r="D156" s="2">
        <f>SUM(D75-D155)</f>
        <v>-988959.59999999986</v>
      </c>
      <c r="E156" s="21">
        <f>SUM(E75-E155)</f>
        <v>-788398.2000000003</v>
      </c>
      <c r="F156" s="67"/>
    </row>
    <row r="157" spans="1:7" hidden="1"/>
    <row r="158" spans="1:7" ht="45" customHeight="1"/>
    <row r="159" spans="1:7" ht="15.75">
      <c r="A159" s="183" t="s">
        <v>254</v>
      </c>
      <c r="B159" s="183"/>
      <c r="C159" s="183"/>
      <c r="D159" s="68"/>
      <c r="E159" s="69"/>
      <c r="F159" s="69"/>
      <c r="G159" s="70"/>
    </row>
    <row r="160" spans="1:7" ht="15.75">
      <c r="A160" s="183"/>
      <c r="B160" s="183"/>
      <c r="C160" s="183"/>
      <c r="D160" s="68"/>
      <c r="E160" s="71"/>
      <c r="F160" s="71"/>
      <c r="G160" s="70"/>
    </row>
    <row r="161" spans="1:7" ht="15.75">
      <c r="A161" s="183"/>
      <c r="B161" s="183"/>
      <c r="C161" s="183"/>
      <c r="D161" s="68"/>
      <c r="E161" s="108" t="s">
        <v>311</v>
      </c>
      <c r="F161" s="108"/>
      <c r="G161" s="108"/>
    </row>
    <row r="162" spans="1:7" ht="62.25" customHeight="1"/>
    <row r="163" spans="1:7" hidden="1"/>
    <row r="164" spans="1:7" hidden="1"/>
    <row r="165" spans="1:7" hidden="1"/>
    <row r="166" spans="1:7" hidden="1"/>
    <row r="167" spans="1:7" hidden="1"/>
    <row r="168" spans="1:7" hidden="1"/>
    <row r="169" spans="1:7" hidden="1"/>
    <row r="170" spans="1:7" hidden="1"/>
    <row r="171" spans="1:7" hidden="1"/>
    <row r="172" spans="1:7" hidden="1"/>
    <row r="173" spans="1:7" hidden="1"/>
    <row r="174" spans="1:7" hidden="1"/>
    <row r="175" spans="1:7" hidden="1"/>
    <row r="176" spans="1:7" hidden="1"/>
    <row r="177" spans="2:3">
      <c r="B177" s="109" t="s">
        <v>214</v>
      </c>
      <c r="C177" s="110"/>
    </row>
    <row r="178" spans="2:3">
      <c r="B178" s="109" t="s">
        <v>304</v>
      </c>
      <c r="C178" s="110"/>
    </row>
    <row r="179" spans="2:3">
      <c r="B179" s="109" t="s">
        <v>218</v>
      </c>
      <c r="C179" s="110"/>
    </row>
  </sheetData>
  <mergeCells count="5">
    <mergeCell ref="D1:F2"/>
    <mergeCell ref="D4:F4"/>
    <mergeCell ref="B5:F5"/>
    <mergeCell ref="B6:F6"/>
    <mergeCell ref="A159:C161"/>
  </mergeCells>
  <pageMargins left="0.59055118110236227" right="0" top="0" bottom="0" header="0" footer="0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4"/>
  <dimension ref="A1:BG217"/>
  <sheetViews>
    <sheetView tabSelected="1" topLeftCell="B1" workbookViewId="0">
      <selection activeCell="C158" sqref="C158"/>
    </sheetView>
  </sheetViews>
  <sheetFormatPr defaultRowHeight="12.75"/>
  <cols>
    <col min="1" max="1" width="9.140625" hidden="1" customWidth="1"/>
    <col min="2" max="2" width="22.85546875" customWidth="1"/>
    <col min="3" max="3" width="32.42578125" customWidth="1"/>
    <col min="4" max="4" width="15.140625" customWidth="1"/>
    <col min="5" max="5" width="11.28515625" customWidth="1"/>
    <col min="6" max="6" width="6.28515625" customWidth="1"/>
    <col min="7" max="7" width="10.5703125" customWidth="1"/>
    <col min="8" max="8" width="10.28515625" customWidth="1"/>
    <col min="9" max="9" width="11.85546875" customWidth="1"/>
    <col min="10" max="10" width="11.7109375" customWidth="1"/>
    <col min="11" max="11" width="15.42578125" customWidth="1"/>
    <col min="12" max="16" width="13" customWidth="1"/>
    <col min="17" max="17" width="11.7109375" customWidth="1"/>
    <col min="18" max="18" width="11.42578125" customWidth="1"/>
    <col min="19" max="30" width="11.7109375" customWidth="1"/>
    <col min="31" max="31" width="11.85546875" customWidth="1"/>
    <col min="32" max="32" width="12.28515625" customWidth="1"/>
    <col min="33" max="35" width="10.42578125" customWidth="1"/>
    <col min="36" max="36" width="11.7109375" customWidth="1"/>
    <col min="37" max="37" width="11.28515625" customWidth="1"/>
    <col min="38" max="39" width="9.140625" hidden="1" customWidth="1"/>
    <col min="40" max="40" width="11.140625" customWidth="1"/>
    <col min="41" max="41" width="10.140625" customWidth="1"/>
    <col min="42" max="42" width="11.42578125" customWidth="1"/>
    <col min="43" max="46" width="9.140625" customWidth="1"/>
    <col min="47" max="47" width="10.7109375" customWidth="1"/>
    <col min="48" max="48" width="12.28515625" customWidth="1"/>
    <col min="49" max="49" width="11.5703125" customWidth="1"/>
    <col min="50" max="51" width="11" customWidth="1"/>
    <col min="52" max="52" width="10.85546875" customWidth="1"/>
    <col min="53" max="53" width="11.28515625" customWidth="1"/>
    <col min="54" max="54" width="13.7109375" customWidth="1"/>
    <col min="55" max="55" width="11.7109375" customWidth="1"/>
    <col min="58" max="58" width="11.28515625" customWidth="1"/>
  </cols>
  <sheetData>
    <row r="1" spans="2:10" ht="12.75" customHeight="1">
      <c r="E1" s="116"/>
      <c r="F1" s="116"/>
    </row>
    <row r="2" spans="2:10" ht="18.75">
      <c r="B2" s="72"/>
      <c r="C2" s="1" t="s">
        <v>212</v>
      </c>
      <c r="E2" s="116"/>
      <c r="F2" s="116"/>
    </row>
    <row r="3" spans="2:10" ht="18.75">
      <c r="B3" s="72"/>
      <c r="C3" s="72"/>
      <c r="E3" s="170"/>
      <c r="F3" s="170"/>
    </row>
    <row r="4" spans="2:10" ht="18.75">
      <c r="B4" s="182" t="s">
        <v>213</v>
      </c>
      <c r="C4" s="182"/>
      <c r="D4" s="182"/>
      <c r="E4" s="182"/>
      <c r="F4" s="182"/>
    </row>
    <row r="5" spans="2:10" ht="18.75">
      <c r="B5" s="184" t="s">
        <v>399</v>
      </c>
      <c r="C5" s="184"/>
      <c r="D5" s="184"/>
      <c r="E5" s="184"/>
      <c r="F5" s="184"/>
      <c r="J5" s="116"/>
    </row>
    <row r="6" spans="2:10" ht="15.75" thickBot="1">
      <c r="B6" s="8"/>
      <c r="C6" s="8"/>
      <c r="D6" s="8"/>
      <c r="E6" s="8" t="s">
        <v>68</v>
      </c>
      <c r="F6" s="8"/>
      <c r="J6" s="170"/>
    </row>
    <row r="7" spans="2:10" ht="45.75" thickBot="1">
      <c r="B7" s="9" t="s">
        <v>0</v>
      </c>
      <c r="C7" s="10" t="s">
        <v>1</v>
      </c>
      <c r="D7" s="10" t="s">
        <v>355</v>
      </c>
      <c r="E7" s="10" t="s">
        <v>268</v>
      </c>
      <c r="F7" s="11" t="s">
        <v>2</v>
      </c>
    </row>
    <row r="8" spans="2:10" ht="16.5" customHeight="1" thickBot="1">
      <c r="B8" s="12" t="s">
        <v>69</v>
      </c>
      <c r="C8" s="94" t="s">
        <v>3</v>
      </c>
      <c r="D8" s="144">
        <f>SUM(D9+D10+D11+D12+D13)</f>
        <v>117286.7</v>
      </c>
      <c r="E8" s="21">
        <f>SUM(E9+E10+E11+E12+E13)</f>
        <v>44870.9</v>
      </c>
      <c r="F8" s="13">
        <f t="shared" ref="F8:F99" si="0">IF(ISNUMBER(D8),IF(D8=0,0,E8/D8*100)," ")</f>
        <v>38.257449480631649</v>
      </c>
    </row>
    <row r="9" spans="2:10" ht="30.75" customHeight="1">
      <c r="B9" s="74" t="s">
        <v>85</v>
      </c>
      <c r="C9" s="92" t="s">
        <v>148</v>
      </c>
      <c r="D9" s="155">
        <v>105149.6</v>
      </c>
      <c r="E9" s="14">
        <v>40199</v>
      </c>
      <c r="F9" s="15">
        <f t="shared" si="0"/>
        <v>38.230292839915698</v>
      </c>
    </row>
    <row r="10" spans="2:10" ht="27.75" customHeight="1">
      <c r="B10" s="7" t="s">
        <v>87</v>
      </c>
      <c r="C10" s="93" t="s">
        <v>108</v>
      </c>
      <c r="D10" s="155">
        <v>350</v>
      </c>
      <c r="E10" s="86">
        <v>51.9</v>
      </c>
      <c r="F10" s="17">
        <f t="shared" si="0"/>
        <v>14.828571428571427</v>
      </c>
    </row>
    <row r="11" spans="2:10" ht="61.5" customHeight="1">
      <c r="B11" s="7" t="s">
        <v>88</v>
      </c>
      <c r="C11" s="93" t="s">
        <v>139</v>
      </c>
      <c r="D11" s="148">
        <v>1205.4000000000001</v>
      </c>
      <c r="E11" s="24">
        <v>529.5</v>
      </c>
      <c r="F11" s="18">
        <f t="shared" si="0"/>
        <v>43.927327028372318</v>
      </c>
    </row>
    <row r="12" spans="2:10" ht="18" customHeight="1">
      <c r="B12" s="6" t="s">
        <v>89</v>
      </c>
      <c r="C12" s="95" t="s">
        <v>86</v>
      </c>
      <c r="D12" s="152">
        <v>10581.7</v>
      </c>
      <c r="E12" s="88">
        <v>4087.7</v>
      </c>
      <c r="F12" s="17">
        <f t="shared" si="0"/>
        <v>38.629898787529413</v>
      </c>
    </row>
    <row r="13" spans="2:10" ht="64.5" customHeight="1" thickBot="1">
      <c r="B13" s="6" t="s">
        <v>389</v>
      </c>
      <c r="C13" s="171" t="s">
        <v>390</v>
      </c>
      <c r="D13" s="152"/>
      <c r="E13" s="20">
        <v>2.8</v>
      </c>
      <c r="F13" s="82" t="str">
        <f t="shared" si="0"/>
        <v xml:space="preserve"> </v>
      </c>
    </row>
    <row r="14" spans="2:10" ht="47.25" customHeight="1" thickBot="1">
      <c r="B14" s="3" t="s">
        <v>219</v>
      </c>
      <c r="C14" s="94" t="s">
        <v>220</v>
      </c>
      <c r="D14" s="144">
        <f>D15</f>
        <v>61228.5</v>
      </c>
      <c r="E14" s="21">
        <f>E15</f>
        <v>27295.5</v>
      </c>
      <c r="F14" s="13">
        <f t="shared" si="0"/>
        <v>44.579730027683183</v>
      </c>
    </row>
    <row r="15" spans="2:10" ht="15.75" customHeight="1">
      <c r="B15" s="5" t="s">
        <v>221</v>
      </c>
      <c r="C15" s="96" t="s">
        <v>222</v>
      </c>
      <c r="D15" s="150">
        <v>61228.5</v>
      </c>
      <c r="E15" s="89">
        <v>27295.5</v>
      </c>
      <c r="F15" s="90">
        <f t="shared" si="0"/>
        <v>44.579730027683183</v>
      </c>
    </row>
    <row r="16" spans="2:10" ht="45" customHeight="1">
      <c r="B16" s="7" t="s">
        <v>223</v>
      </c>
      <c r="C16" s="93" t="s">
        <v>227</v>
      </c>
      <c r="D16" s="148">
        <v>22203</v>
      </c>
      <c r="E16" s="24">
        <v>12330.9</v>
      </c>
      <c r="F16" s="17">
        <f t="shared" si="0"/>
        <v>55.537089582488854</v>
      </c>
    </row>
    <row r="17" spans="2:6" ht="75.75" customHeight="1">
      <c r="B17" s="7" t="s">
        <v>224</v>
      </c>
      <c r="C17" s="93" t="s">
        <v>229</v>
      </c>
      <c r="D17" s="148">
        <v>155.6</v>
      </c>
      <c r="E17" s="24">
        <v>92.6</v>
      </c>
      <c r="F17" s="17">
        <f t="shared" si="0"/>
        <v>59.51156812339331</v>
      </c>
    </row>
    <row r="18" spans="2:6" ht="45.75" customHeight="1">
      <c r="B18" s="7" t="s">
        <v>225</v>
      </c>
      <c r="C18" s="93" t="s">
        <v>228</v>
      </c>
      <c r="D18" s="148">
        <v>42998.6</v>
      </c>
      <c r="E18" s="24">
        <v>17114.400000000001</v>
      </c>
      <c r="F18" s="17">
        <f t="shared" si="0"/>
        <v>39.802226118989928</v>
      </c>
    </row>
    <row r="19" spans="2:6" ht="43.5" customHeight="1" thickBot="1">
      <c r="B19" s="4" t="s">
        <v>226</v>
      </c>
      <c r="C19" s="97" t="s">
        <v>230</v>
      </c>
      <c r="D19" s="149">
        <v>-4128.7</v>
      </c>
      <c r="E19" s="27">
        <v>-2242.5</v>
      </c>
      <c r="F19" s="17">
        <f t="shared" si="0"/>
        <v>54.314917528519878</v>
      </c>
    </row>
    <row r="20" spans="2:6" ht="13.5" customHeight="1" thickBot="1">
      <c r="B20" s="3" t="s">
        <v>70</v>
      </c>
      <c r="C20" s="94" t="s">
        <v>53</v>
      </c>
      <c r="D20" s="160">
        <f>D21+D28+D31+D33</f>
        <v>67713.599999999991</v>
      </c>
      <c r="E20" s="125">
        <f>E21+E26+E28+E31+E33</f>
        <v>39158.299999999996</v>
      </c>
      <c r="F20" s="13">
        <f t="shared" si="0"/>
        <v>57.829298693320098</v>
      </c>
    </row>
    <row r="21" spans="2:6" ht="15" customHeight="1">
      <c r="B21" s="75" t="s">
        <v>92</v>
      </c>
      <c r="C21" s="98" t="s">
        <v>48</v>
      </c>
      <c r="D21" s="161">
        <v>42329.7</v>
      </c>
      <c r="E21" s="131">
        <v>24856.7</v>
      </c>
      <c r="F21" s="15">
        <f t="shared" si="0"/>
        <v>58.721654063222751</v>
      </c>
    </row>
    <row r="22" spans="2:6" ht="29.25" customHeight="1">
      <c r="B22" s="6" t="s">
        <v>319</v>
      </c>
      <c r="C22" s="95" t="s">
        <v>320</v>
      </c>
      <c r="D22" s="152">
        <v>30269.7</v>
      </c>
      <c r="E22" s="88">
        <v>17793</v>
      </c>
      <c r="F22" s="82">
        <f t="shared" si="0"/>
        <v>58.781553831058773</v>
      </c>
    </row>
    <row r="23" spans="2:6" ht="28.5" customHeight="1">
      <c r="B23" s="6" t="s">
        <v>321</v>
      </c>
      <c r="C23" s="95" t="s">
        <v>320</v>
      </c>
      <c r="D23" s="152">
        <v>30269.7</v>
      </c>
      <c r="E23" s="88">
        <v>17793</v>
      </c>
      <c r="F23" s="82">
        <f t="shared" si="0"/>
        <v>58.781553831058773</v>
      </c>
    </row>
    <row r="24" spans="2:6" ht="44.25" customHeight="1" thickBot="1">
      <c r="B24" s="4" t="s">
        <v>323</v>
      </c>
      <c r="C24" s="95" t="s">
        <v>324</v>
      </c>
      <c r="D24" s="149">
        <v>12060</v>
      </c>
      <c r="E24" s="27">
        <v>7063.7</v>
      </c>
      <c r="F24" s="30">
        <f t="shared" si="0"/>
        <v>58.571310116086238</v>
      </c>
    </row>
    <row r="25" spans="2:6" ht="45" customHeight="1" thickBot="1">
      <c r="B25" s="4" t="s">
        <v>328</v>
      </c>
      <c r="C25" s="95" t="s">
        <v>324</v>
      </c>
      <c r="D25" s="149">
        <v>12060</v>
      </c>
      <c r="E25" s="27">
        <v>7063.7</v>
      </c>
      <c r="F25" s="30">
        <f t="shared" si="0"/>
        <v>58.571310116086238</v>
      </c>
    </row>
    <row r="26" spans="2:6" ht="53.25" customHeight="1" thickBot="1">
      <c r="B26" s="4" t="s">
        <v>348</v>
      </c>
      <c r="C26" s="171" t="s">
        <v>347</v>
      </c>
      <c r="D26" s="149"/>
      <c r="E26" s="27"/>
      <c r="F26" s="30"/>
    </row>
    <row r="27" spans="2:6" ht="30" customHeight="1" thickBot="1">
      <c r="B27" s="4" t="s">
        <v>329</v>
      </c>
      <c r="C27" s="95" t="s">
        <v>325</v>
      </c>
      <c r="D27" s="149"/>
      <c r="E27" s="27"/>
      <c r="F27" s="30" t="str">
        <f t="shared" si="0"/>
        <v xml:space="preserve"> </v>
      </c>
    </row>
    <row r="28" spans="2:6" ht="33" customHeight="1" thickBot="1">
      <c r="B28" s="4" t="s">
        <v>330</v>
      </c>
      <c r="C28" s="95" t="s">
        <v>326</v>
      </c>
      <c r="D28" s="162">
        <v>21500</v>
      </c>
      <c r="E28" s="130">
        <v>10667</v>
      </c>
      <c r="F28" s="30">
        <f t="shared" si="0"/>
        <v>49.61395348837209</v>
      </c>
    </row>
    <row r="29" spans="2:6" ht="31.5" customHeight="1" thickBot="1">
      <c r="B29" s="4" t="s">
        <v>331</v>
      </c>
      <c r="C29" s="95" t="s">
        <v>326</v>
      </c>
      <c r="D29" s="149">
        <v>21500</v>
      </c>
      <c r="E29" s="27">
        <v>10664.9</v>
      </c>
      <c r="F29" s="30">
        <f>IF(ISNUMBER(D29),IF(D29=0,0,E29/D29*100)," ")</f>
        <v>49.604186046511629</v>
      </c>
    </row>
    <row r="30" spans="2:6" ht="25.5" customHeight="1" thickBot="1">
      <c r="B30" s="4" t="s">
        <v>351</v>
      </c>
      <c r="C30" s="171" t="s">
        <v>352</v>
      </c>
      <c r="D30" s="149"/>
      <c r="E30" s="27">
        <v>2</v>
      </c>
      <c r="F30" s="30" t="str">
        <f>IF(ISNUMBER(D30),IF(D30=0,0,E30/D30*100)," ")</f>
        <v xml:space="preserve"> </v>
      </c>
    </row>
    <row r="31" spans="2:6" ht="14.25" customHeight="1" thickBot="1">
      <c r="B31" s="4" t="s">
        <v>93</v>
      </c>
      <c r="C31" s="95" t="s">
        <v>327</v>
      </c>
      <c r="D31" s="162">
        <v>3483.9</v>
      </c>
      <c r="E31" s="130">
        <v>3476.6</v>
      </c>
      <c r="F31" s="30">
        <f>IF(ISNUMBER(D31),IF(D31=0,0,E31/D31*100)," ")</f>
        <v>99.790464709090386</v>
      </c>
    </row>
    <row r="32" spans="2:6" ht="15" customHeight="1">
      <c r="B32" s="5" t="s">
        <v>333</v>
      </c>
      <c r="C32" s="95" t="s">
        <v>327</v>
      </c>
      <c r="D32" s="163">
        <v>3483.9</v>
      </c>
      <c r="E32" s="89">
        <v>3476.6</v>
      </c>
      <c r="F32" s="118">
        <f t="shared" si="0"/>
        <v>99.790464709090386</v>
      </c>
    </row>
    <row r="33" spans="2:6" ht="45.75" customHeight="1">
      <c r="B33" s="6" t="s">
        <v>322</v>
      </c>
      <c r="C33" s="95" t="s">
        <v>195</v>
      </c>
      <c r="D33" s="153">
        <v>400</v>
      </c>
      <c r="E33" s="129">
        <v>158</v>
      </c>
      <c r="F33" s="121">
        <f t="shared" si="0"/>
        <v>39.5</v>
      </c>
    </row>
    <row r="34" spans="2:6" ht="45" customHeight="1" thickBot="1">
      <c r="B34" s="122" t="s">
        <v>332</v>
      </c>
      <c r="C34" s="95" t="s">
        <v>195</v>
      </c>
      <c r="D34" s="148">
        <v>400</v>
      </c>
      <c r="E34" s="24">
        <v>158</v>
      </c>
      <c r="F34" s="123">
        <f t="shared" si="0"/>
        <v>39.5</v>
      </c>
    </row>
    <row r="35" spans="2:6" ht="15.75" hidden="1" thickBot="1">
      <c r="D35" s="127"/>
      <c r="E35" s="124"/>
    </row>
    <row r="36" spans="2:6" ht="15" thickBot="1">
      <c r="B36" s="3" t="s">
        <v>71</v>
      </c>
      <c r="C36" s="94" t="s">
        <v>6</v>
      </c>
      <c r="D36" s="144">
        <f>SUM(D37+D38+D39)</f>
        <v>17379.5</v>
      </c>
      <c r="E36" s="21">
        <f>SUM(E37+E38+E39)</f>
        <v>8880</v>
      </c>
      <c r="F36" s="13">
        <f t="shared" si="0"/>
        <v>51.094680514399151</v>
      </c>
    </row>
    <row r="37" spans="2:6" ht="13.5" customHeight="1">
      <c r="B37" s="74" t="s">
        <v>94</v>
      </c>
      <c r="C37" s="92" t="s">
        <v>7</v>
      </c>
      <c r="D37" s="155"/>
      <c r="E37" s="86"/>
      <c r="F37" s="31" t="str">
        <f t="shared" si="0"/>
        <v xml:space="preserve"> </v>
      </c>
    </row>
    <row r="38" spans="2:6" ht="14.25" customHeight="1">
      <c r="B38" s="7" t="s">
        <v>95</v>
      </c>
      <c r="C38" s="93" t="s">
        <v>37</v>
      </c>
      <c r="D38" s="148">
        <v>17379.5</v>
      </c>
      <c r="E38" s="24">
        <v>8880</v>
      </c>
      <c r="F38" s="17">
        <f t="shared" si="0"/>
        <v>51.094680514399151</v>
      </c>
    </row>
    <row r="39" spans="2:6" ht="14.25" customHeight="1" thickBot="1">
      <c r="B39" s="6" t="s">
        <v>96</v>
      </c>
      <c r="C39" s="95" t="s">
        <v>8</v>
      </c>
      <c r="D39" s="152"/>
      <c r="E39" s="20"/>
      <c r="F39" s="30" t="str">
        <f t="shared" si="0"/>
        <v xml:space="preserve"> </v>
      </c>
    </row>
    <row r="40" spans="2:6" ht="15.75" customHeight="1" thickBot="1">
      <c r="B40" s="3" t="s">
        <v>72</v>
      </c>
      <c r="C40" s="94" t="s">
        <v>45</v>
      </c>
      <c r="D40" s="144">
        <v>8026</v>
      </c>
      <c r="E40" s="2">
        <v>3344.9</v>
      </c>
      <c r="F40" s="13">
        <f t="shared" si="0"/>
        <v>41.675803638175928</v>
      </c>
    </row>
    <row r="41" spans="2:6" ht="30" customHeight="1" thickBot="1">
      <c r="B41" s="3" t="s">
        <v>73</v>
      </c>
      <c r="C41" s="94" t="s">
        <v>46</v>
      </c>
      <c r="D41" s="144"/>
      <c r="E41" s="2"/>
      <c r="F41" s="13" t="str">
        <f t="shared" si="0"/>
        <v xml:space="preserve"> </v>
      </c>
    </row>
    <row r="42" spans="2:6" ht="30" customHeight="1" thickBot="1">
      <c r="B42" s="5" t="s">
        <v>74</v>
      </c>
      <c r="C42" s="100" t="s">
        <v>39</v>
      </c>
      <c r="D42" s="164">
        <v>17011.2</v>
      </c>
      <c r="E42" s="32">
        <v>7234.4</v>
      </c>
      <c r="F42" s="13">
        <f t="shared" si="0"/>
        <v>42.527276147479306</v>
      </c>
    </row>
    <row r="43" spans="2:6" ht="27.75" customHeight="1" thickBot="1">
      <c r="B43" s="3" t="s">
        <v>75</v>
      </c>
      <c r="C43" s="94" t="s">
        <v>40</v>
      </c>
      <c r="D43" s="144">
        <v>2500</v>
      </c>
      <c r="E43" s="2">
        <v>1077.3</v>
      </c>
      <c r="F43" s="13">
        <f t="shared" si="0"/>
        <v>43.091999999999999</v>
      </c>
    </row>
    <row r="44" spans="2:6" ht="32.25" customHeight="1" thickBot="1">
      <c r="B44" s="3" t="s">
        <v>313</v>
      </c>
      <c r="C44" s="94" t="s">
        <v>149</v>
      </c>
      <c r="D44" s="144">
        <v>54876.9</v>
      </c>
      <c r="E44" s="2">
        <v>19263.7</v>
      </c>
      <c r="F44" s="13">
        <f t="shared" si="0"/>
        <v>35.103477055008575</v>
      </c>
    </row>
    <row r="45" spans="2:6" ht="30" customHeight="1" thickBot="1">
      <c r="B45" s="3" t="s">
        <v>76</v>
      </c>
      <c r="C45" s="94" t="s">
        <v>41</v>
      </c>
      <c r="D45" s="144">
        <v>10920</v>
      </c>
      <c r="E45" s="21">
        <v>3167.2</v>
      </c>
      <c r="F45" s="13">
        <f t="shared" si="0"/>
        <v>29.003663003663</v>
      </c>
    </row>
    <row r="46" spans="2:6" ht="29.25" customHeight="1" thickBot="1">
      <c r="B46" s="3" t="s">
        <v>77</v>
      </c>
      <c r="C46" s="94" t="s">
        <v>42</v>
      </c>
      <c r="D46" s="144">
        <v>4900</v>
      </c>
      <c r="E46" s="21">
        <v>2396.9</v>
      </c>
      <c r="F46" s="13">
        <f t="shared" si="0"/>
        <v>48.916326530612245</v>
      </c>
    </row>
    <row r="47" spans="2:6" ht="14.25" customHeight="1" thickBot="1">
      <c r="B47" s="3" t="s">
        <v>78</v>
      </c>
      <c r="C47" s="94" t="s">
        <v>43</v>
      </c>
      <c r="D47" s="144">
        <f>SUM(D48+D49+D50)</f>
        <v>0</v>
      </c>
      <c r="E47" s="2">
        <f>SUM(E48+E49+E50)</f>
        <v>182</v>
      </c>
      <c r="F47" s="13">
        <f t="shared" si="0"/>
        <v>0</v>
      </c>
    </row>
    <row r="48" spans="2:6" ht="29.25" customHeight="1">
      <c r="B48" s="76" t="s">
        <v>97</v>
      </c>
      <c r="C48" s="101" t="s">
        <v>50</v>
      </c>
      <c r="D48" s="147"/>
      <c r="E48" s="33">
        <v>182</v>
      </c>
      <c r="F48" s="31" t="str">
        <f t="shared" si="0"/>
        <v xml:space="preserve"> </v>
      </c>
    </row>
    <row r="49" spans="2:6" ht="14.25" customHeight="1">
      <c r="B49" s="7" t="s">
        <v>98</v>
      </c>
      <c r="C49" s="93" t="s">
        <v>49</v>
      </c>
      <c r="D49" s="148"/>
      <c r="E49" s="16"/>
      <c r="F49" s="22" t="str">
        <f t="shared" si="0"/>
        <v xml:space="preserve"> </v>
      </c>
    </row>
    <row r="50" spans="2:6" ht="14.25" customHeight="1" thickBot="1">
      <c r="B50" s="4" t="s">
        <v>99</v>
      </c>
      <c r="C50" s="97" t="s">
        <v>52</v>
      </c>
      <c r="D50" s="149"/>
      <c r="E50" s="34"/>
      <c r="F50" s="30" t="str">
        <f t="shared" si="0"/>
        <v xml:space="preserve"> </v>
      </c>
    </row>
    <row r="51" spans="2:6" ht="28.5" customHeight="1" thickBot="1">
      <c r="B51" s="3"/>
      <c r="C51" s="94" t="s">
        <v>106</v>
      </c>
      <c r="D51" s="165">
        <f>SUM(D8+D20+D36+D40+D41+D42+D43+D44+D45+D46+D47+D14)</f>
        <v>361842.4</v>
      </c>
      <c r="E51" s="125">
        <f>SUM(E8+E20+E36+E40+E41+E42+E43+E44+E45+E46+E47+E14)</f>
        <v>156871.09999999998</v>
      </c>
      <c r="F51" s="13">
        <f t="shared" si="0"/>
        <v>43.353432323022389</v>
      </c>
    </row>
    <row r="52" spans="2:6" ht="28.5" customHeight="1" thickBot="1">
      <c r="B52" s="3" t="s">
        <v>356</v>
      </c>
      <c r="C52" s="94" t="s">
        <v>63</v>
      </c>
      <c r="D52" s="144"/>
      <c r="E52" s="35"/>
      <c r="F52" s="13" t="str">
        <f t="shared" si="0"/>
        <v xml:space="preserve"> </v>
      </c>
    </row>
    <row r="53" spans="2:6" ht="27.75" customHeight="1" thickBot="1">
      <c r="B53" s="4" t="s">
        <v>357</v>
      </c>
      <c r="C53" s="102" t="s">
        <v>51</v>
      </c>
      <c r="D53" s="166"/>
      <c r="E53" s="37"/>
      <c r="F53" s="13" t="str">
        <f t="shared" si="0"/>
        <v xml:space="preserve"> </v>
      </c>
    </row>
    <row r="54" spans="2:6" ht="15" customHeight="1" thickBot="1">
      <c r="B54" s="4"/>
      <c r="C54" s="102" t="s">
        <v>107</v>
      </c>
      <c r="D54" s="167">
        <f>SUM(D51+D52+D53)</f>
        <v>361842.4</v>
      </c>
      <c r="E54" s="84">
        <f>SUM(E51+E52+E53)</f>
        <v>156871.09999999998</v>
      </c>
      <c r="F54" s="13">
        <f t="shared" si="0"/>
        <v>43.353432323022389</v>
      </c>
    </row>
    <row r="55" spans="2:6" ht="27.75" customHeight="1" thickBot="1">
      <c r="B55" s="3" t="s">
        <v>79</v>
      </c>
      <c r="C55" s="94" t="s">
        <v>131</v>
      </c>
      <c r="D55" s="144">
        <f>SUM(D56+D89+D90+D92+D93)</f>
        <v>1474774.0999999999</v>
      </c>
      <c r="E55" s="125">
        <f>SUM(E56+E89+E90+E92+E93)</f>
        <v>340441.80000000005</v>
      </c>
      <c r="F55" s="13">
        <f t="shared" si="0"/>
        <v>23.08433542465928</v>
      </c>
    </row>
    <row r="56" spans="2:6" ht="44.25" customHeight="1" thickBot="1">
      <c r="B56" s="3" t="s">
        <v>181</v>
      </c>
      <c r="C56" s="94" t="s">
        <v>182</v>
      </c>
      <c r="D56" s="144">
        <f>SUM(D57+D60+D70+D83)</f>
        <v>1458852.2</v>
      </c>
      <c r="E56" s="21">
        <f>SUM(E57+E60+E70+E83)</f>
        <v>362430.10000000003</v>
      </c>
      <c r="F56" s="13">
        <f t="shared" si="0"/>
        <v>24.84351053520021</v>
      </c>
    </row>
    <row r="57" spans="2:6" ht="31.5" customHeight="1" thickBot="1">
      <c r="B57" s="3" t="s">
        <v>358</v>
      </c>
      <c r="C57" s="94" t="s">
        <v>142</v>
      </c>
      <c r="D57" s="144">
        <f>SUM(D58+D59)</f>
        <v>217586.1</v>
      </c>
      <c r="E57" s="21">
        <f>E58+E59</f>
        <v>90661</v>
      </c>
      <c r="F57" s="13">
        <f t="shared" si="0"/>
        <v>41.666724115189339</v>
      </c>
    </row>
    <row r="58" spans="2:6" ht="30.75" customHeight="1" thickBot="1">
      <c r="B58" s="74" t="s">
        <v>359</v>
      </c>
      <c r="C58" s="92" t="s">
        <v>150</v>
      </c>
      <c r="D58" s="155">
        <v>211706.1</v>
      </c>
      <c r="E58" s="14">
        <v>88211</v>
      </c>
      <c r="F58" s="15">
        <f t="shared" si="0"/>
        <v>41.666725710784903</v>
      </c>
    </row>
    <row r="59" spans="2:6" ht="15.75" customHeight="1" thickBot="1">
      <c r="B59" s="80" t="s">
        <v>360</v>
      </c>
      <c r="C59" s="120" t="s">
        <v>318</v>
      </c>
      <c r="D59" s="150">
        <v>5880</v>
      </c>
      <c r="E59" s="29">
        <v>2450</v>
      </c>
      <c r="F59" s="15"/>
    </row>
    <row r="60" spans="2:6" ht="16.5" customHeight="1" thickBot="1">
      <c r="B60" s="77" t="s">
        <v>361</v>
      </c>
      <c r="C60" s="103" t="s">
        <v>9</v>
      </c>
      <c r="D60" s="144">
        <f>D61+D62+D63+D64+D65+D66+D68+D69+D67</f>
        <v>673127.70000000007</v>
      </c>
      <c r="E60" s="2">
        <f>E61+E62+E63+E64+E65+E66+E68+E69+E67</f>
        <v>235513.9</v>
      </c>
      <c r="F60" s="13">
        <f t="shared" si="0"/>
        <v>34.987997076929084</v>
      </c>
    </row>
    <row r="61" spans="2:6" ht="58.5" customHeight="1">
      <c r="B61" s="74" t="s">
        <v>362</v>
      </c>
      <c r="C61" s="92" t="s">
        <v>164</v>
      </c>
      <c r="D61" s="155">
        <v>2139.9</v>
      </c>
      <c r="E61" s="14">
        <v>994.9</v>
      </c>
      <c r="F61" s="17">
        <f t="shared" si="0"/>
        <v>46.492826767605962</v>
      </c>
    </row>
    <row r="62" spans="2:6" ht="88.5" customHeight="1">
      <c r="B62" s="74" t="s">
        <v>365</v>
      </c>
      <c r="C62" s="92" t="s">
        <v>315</v>
      </c>
      <c r="D62" s="155">
        <v>30.1</v>
      </c>
      <c r="E62" s="14">
        <v>30.1</v>
      </c>
      <c r="F62" s="17">
        <f t="shared" si="0"/>
        <v>100</v>
      </c>
    </row>
    <row r="63" spans="2:6" ht="45" customHeight="1">
      <c r="B63" s="7" t="s">
        <v>366</v>
      </c>
      <c r="C63" s="93" t="s">
        <v>165</v>
      </c>
      <c r="D63" s="148">
        <v>4142.7</v>
      </c>
      <c r="E63" s="16">
        <v>1916.5</v>
      </c>
      <c r="F63" s="18">
        <f t="shared" si="0"/>
        <v>46.262099596881264</v>
      </c>
    </row>
    <row r="64" spans="2:6" ht="43.5" customHeight="1">
      <c r="B64" s="7" t="s">
        <v>367</v>
      </c>
      <c r="C64" s="93" t="s">
        <v>166</v>
      </c>
      <c r="D64" s="148">
        <v>63790.400000000001</v>
      </c>
      <c r="E64" s="16">
        <v>17635.400000000001</v>
      </c>
      <c r="F64" s="17">
        <f t="shared" si="0"/>
        <v>27.645852667486022</v>
      </c>
    </row>
    <row r="65" spans="2:6" ht="60" customHeight="1">
      <c r="B65" s="74" t="s">
        <v>368</v>
      </c>
      <c r="C65" s="92" t="s">
        <v>167</v>
      </c>
      <c r="D65" s="155">
        <v>13883.7</v>
      </c>
      <c r="E65" s="14">
        <v>5367.5</v>
      </c>
      <c r="F65" s="18">
        <f t="shared" si="0"/>
        <v>38.660443541707181</v>
      </c>
    </row>
    <row r="66" spans="2:6" ht="103.5" customHeight="1">
      <c r="B66" s="7" t="s">
        <v>369</v>
      </c>
      <c r="C66" s="93" t="s">
        <v>170</v>
      </c>
      <c r="D66" s="148">
        <v>0</v>
      </c>
      <c r="E66" s="16">
        <v>0</v>
      </c>
      <c r="F66" s="17">
        <f t="shared" si="0"/>
        <v>0</v>
      </c>
    </row>
    <row r="67" spans="2:6" ht="108" customHeight="1">
      <c r="B67" s="7" t="s">
        <v>370</v>
      </c>
      <c r="C67" s="93" t="s">
        <v>345</v>
      </c>
      <c r="D67" s="148">
        <v>697.4</v>
      </c>
      <c r="E67" s="16">
        <v>697.3</v>
      </c>
      <c r="F67" s="17">
        <f t="shared" si="0"/>
        <v>99.985661026670485</v>
      </c>
    </row>
    <row r="68" spans="2:6" ht="90" customHeight="1">
      <c r="B68" s="7" t="s">
        <v>371</v>
      </c>
      <c r="C68" s="93" t="s">
        <v>169</v>
      </c>
      <c r="D68" s="148"/>
      <c r="E68" s="16"/>
      <c r="F68" s="17" t="str">
        <f t="shared" si="0"/>
        <v xml:space="preserve"> </v>
      </c>
    </row>
    <row r="69" spans="2:6" ht="18" customHeight="1" thickBot="1">
      <c r="B69" s="4" t="s">
        <v>372</v>
      </c>
      <c r="C69" s="97" t="s">
        <v>10</v>
      </c>
      <c r="D69" s="149">
        <v>588443.5</v>
      </c>
      <c r="E69" s="26">
        <v>208872.2</v>
      </c>
      <c r="F69" s="40">
        <f t="shared" si="0"/>
        <v>35.495710293341673</v>
      </c>
    </row>
    <row r="70" spans="2:6" ht="15" customHeight="1" thickBot="1">
      <c r="B70" s="3" t="s">
        <v>373</v>
      </c>
      <c r="C70" s="94" t="s">
        <v>11</v>
      </c>
      <c r="D70" s="144">
        <f>SUM(D72+D74+D82+D73+D75+D71+D81+D76+D79+D77+D78+D80)</f>
        <v>344319.1</v>
      </c>
      <c r="E70" s="21">
        <f>SUM(E72+E74+E77+E79+E82+E73+E75+E71+E81+E76+E80+E78)</f>
        <v>5057.3999999999996</v>
      </c>
      <c r="F70" s="13">
        <f t="shared" si="0"/>
        <v>1.4688119247523592</v>
      </c>
    </row>
    <row r="71" spans="2:6" ht="59.25" customHeight="1">
      <c r="B71" s="5" t="s">
        <v>374</v>
      </c>
      <c r="C71" s="96" t="s">
        <v>300</v>
      </c>
      <c r="D71" s="150"/>
      <c r="E71" s="89"/>
      <c r="F71" s="17" t="str">
        <f t="shared" si="0"/>
        <v xml:space="preserve"> </v>
      </c>
    </row>
    <row r="72" spans="2:6" ht="59.25" customHeight="1">
      <c r="B72" s="7" t="s">
        <v>375</v>
      </c>
      <c r="C72" s="93" t="s">
        <v>180</v>
      </c>
      <c r="D72" s="148">
        <v>13743</v>
      </c>
      <c r="E72" s="16">
        <v>0</v>
      </c>
      <c r="F72" s="17">
        <f t="shared" si="0"/>
        <v>0</v>
      </c>
    </row>
    <row r="73" spans="2:6" ht="104.25" customHeight="1">
      <c r="B73" s="7" t="s">
        <v>376</v>
      </c>
      <c r="C73" s="93" t="s">
        <v>174</v>
      </c>
      <c r="D73" s="148"/>
      <c r="E73" s="16"/>
      <c r="F73" s="18" t="str">
        <f t="shared" si="0"/>
        <v xml:space="preserve"> </v>
      </c>
    </row>
    <row r="74" spans="2:6" ht="60.75" customHeight="1">
      <c r="B74" s="7" t="s">
        <v>377</v>
      </c>
      <c r="C74" s="93" t="s">
        <v>275</v>
      </c>
      <c r="D74" s="148"/>
      <c r="E74" s="16"/>
      <c r="F74" s="17" t="str">
        <f t="shared" si="0"/>
        <v xml:space="preserve"> </v>
      </c>
    </row>
    <row r="75" spans="2:6" ht="75" customHeight="1">
      <c r="B75" s="7" t="s">
        <v>378</v>
      </c>
      <c r="C75" s="93" t="s">
        <v>344</v>
      </c>
      <c r="D75" s="148"/>
      <c r="E75" s="16"/>
      <c r="F75" s="17" t="str">
        <f t="shared" si="0"/>
        <v xml:space="preserve"> </v>
      </c>
    </row>
    <row r="76" spans="2:6" ht="74.25" customHeight="1">
      <c r="B76" s="7" t="s">
        <v>398</v>
      </c>
      <c r="C76" s="93" t="s">
        <v>397</v>
      </c>
      <c r="D76" s="148">
        <v>3169.1</v>
      </c>
      <c r="E76" s="16"/>
      <c r="F76" s="17">
        <f t="shared" si="0"/>
        <v>0</v>
      </c>
    </row>
    <row r="77" spans="2:6" ht="45" customHeight="1">
      <c r="B77" s="7" t="s">
        <v>379</v>
      </c>
      <c r="C77" s="93" t="s">
        <v>337</v>
      </c>
      <c r="D77" s="148">
        <v>3565.5</v>
      </c>
      <c r="E77" s="16">
        <v>3565.5</v>
      </c>
      <c r="F77" s="17"/>
    </row>
    <row r="78" spans="2:6" ht="73.5" customHeight="1">
      <c r="B78" s="7" t="s">
        <v>380</v>
      </c>
      <c r="C78" s="93" t="s">
        <v>338</v>
      </c>
      <c r="D78" s="148">
        <v>25385.4</v>
      </c>
      <c r="E78" s="16"/>
      <c r="F78" s="17"/>
    </row>
    <row r="79" spans="2:6" ht="59.25" customHeight="1">
      <c r="B79" s="7" t="s">
        <v>375</v>
      </c>
      <c r="C79" s="93" t="s">
        <v>336</v>
      </c>
      <c r="D79" s="148"/>
      <c r="E79" s="16"/>
      <c r="F79" s="17"/>
    </row>
    <row r="80" spans="2:6" ht="89.25" customHeight="1">
      <c r="B80" s="7" t="s">
        <v>381</v>
      </c>
      <c r="C80" s="93" t="s">
        <v>339</v>
      </c>
      <c r="D80" s="148"/>
      <c r="E80" s="16"/>
      <c r="F80" s="17"/>
    </row>
    <row r="81" spans="2:6" ht="105.75" customHeight="1">
      <c r="B81" s="7" t="s">
        <v>395</v>
      </c>
      <c r="C81" s="93" t="s">
        <v>396</v>
      </c>
      <c r="D81" s="148">
        <v>135206.79999999999</v>
      </c>
      <c r="E81" s="16"/>
      <c r="F81" s="17">
        <f t="shared" si="0"/>
        <v>0</v>
      </c>
    </row>
    <row r="82" spans="2:6" ht="30.75" customHeight="1" thickBot="1">
      <c r="B82" s="4" t="s">
        <v>382</v>
      </c>
      <c r="C82" s="97" t="s">
        <v>152</v>
      </c>
      <c r="D82" s="149">
        <v>163249.29999999999</v>
      </c>
      <c r="E82" s="26">
        <v>1491.9</v>
      </c>
      <c r="F82" s="40">
        <f t="shared" si="0"/>
        <v>0.91387834434818405</v>
      </c>
    </row>
    <row r="83" spans="2:6" ht="14.25" customHeight="1" thickBot="1">
      <c r="B83" s="3" t="s">
        <v>383</v>
      </c>
      <c r="C83" s="94" t="s">
        <v>55</v>
      </c>
      <c r="D83" s="144">
        <f>SUM(D84+D86+D88+D85+D87)</f>
        <v>223819.30000000002</v>
      </c>
      <c r="E83" s="21">
        <f>SUM(E84+E86+E88+E85)</f>
        <v>31197.8</v>
      </c>
      <c r="F83" s="13">
        <f t="shared" si="0"/>
        <v>13.938833693072938</v>
      </c>
    </row>
    <row r="84" spans="2:6" ht="104.25" customHeight="1">
      <c r="B84" s="7" t="s">
        <v>386</v>
      </c>
      <c r="C84" s="105" t="s">
        <v>335</v>
      </c>
      <c r="D84" s="148">
        <v>2158.6999999999998</v>
      </c>
      <c r="E84" s="16">
        <v>898.6</v>
      </c>
      <c r="F84" s="18">
        <f t="shared" si="0"/>
        <v>41.626905081762175</v>
      </c>
    </row>
    <row r="85" spans="2:6" ht="75" customHeight="1">
      <c r="B85" s="7" t="s">
        <v>385</v>
      </c>
      <c r="C85" s="105" t="s">
        <v>353</v>
      </c>
      <c r="D85" s="148"/>
      <c r="E85" s="16"/>
      <c r="F85" s="17" t="str">
        <f t="shared" si="0"/>
        <v xml:space="preserve"> </v>
      </c>
    </row>
    <row r="86" spans="2:6" ht="45" customHeight="1">
      <c r="B86" s="7" t="s">
        <v>384</v>
      </c>
      <c r="C86" s="105" t="s">
        <v>178</v>
      </c>
      <c r="D86" s="148">
        <v>90032.8</v>
      </c>
      <c r="E86" s="16">
        <v>30299.200000000001</v>
      </c>
      <c r="F86" s="17">
        <f t="shared" si="0"/>
        <v>33.653512941950041</v>
      </c>
    </row>
    <row r="87" spans="2:6" ht="57.75" customHeight="1">
      <c r="B87" s="7" t="s">
        <v>391</v>
      </c>
      <c r="C87" s="176" t="s">
        <v>392</v>
      </c>
      <c r="D87" s="148">
        <v>56439.6</v>
      </c>
      <c r="E87" s="42"/>
      <c r="F87" s="17"/>
    </row>
    <row r="88" spans="2:6" ht="60" customHeight="1">
      <c r="B88" s="7" t="s">
        <v>364</v>
      </c>
      <c r="C88" s="175" t="s">
        <v>363</v>
      </c>
      <c r="D88" s="148">
        <v>75188.2</v>
      </c>
      <c r="E88" s="42">
        <v>0</v>
      </c>
      <c r="F88" s="17">
        <f t="shared" si="0"/>
        <v>0</v>
      </c>
    </row>
    <row r="89" spans="2:6" ht="37.5" customHeight="1">
      <c r="B89" s="5" t="s">
        <v>387</v>
      </c>
      <c r="C89" s="132" t="s">
        <v>295</v>
      </c>
      <c r="D89" s="150">
        <v>42</v>
      </c>
      <c r="E89" s="172">
        <v>117</v>
      </c>
      <c r="F89" s="18">
        <f t="shared" si="0"/>
        <v>278.57142857142856</v>
      </c>
    </row>
    <row r="90" spans="2:6" ht="30" customHeight="1">
      <c r="B90" s="7" t="s">
        <v>67</v>
      </c>
      <c r="C90" s="105" t="s">
        <v>183</v>
      </c>
      <c r="D90" s="148">
        <v>15879.9</v>
      </c>
      <c r="E90" s="42">
        <v>15069.3</v>
      </c>
      <c r="F90" s="17">
        <f t="shared" si="0"/>
        <v>94.895433850339103</v>
      </c>
    </row>
    <row r="91" spans="2:6" ht="75" customHeight="1">
      <c r="B91" s="122" t="s">
        <v>393</v>
      </c>
      <c r="C91" s="93" t="s">
        <v>346</v>
      </c>
      <c r="D91" s="148">
        <v>4076.5</v>
      </c>
      <c r="E91" s="16">
        <v>3265.9</v>
      </c>
      <c r="F91" s="24">
        <f t="shared" si="0"/>
        <v>80.115294983441672</v>
      </c>
    </row>
    <row r="92" spans="2:6" ht="77.25" customHeight="1">
      <c r="B92" s="5" t="s">
        <v>292</v>
      </c>
      <c r="C92" s="177" t="s">
        <v>302</v>
      </c>
      <c r="D92" s="150"/>
      <c r="E92" s="112">
        <v>4919.2</v>
      </c>
      <c r="F92" s="18"/>
    </row>
    <row r="93" spans="2:6" ht="28.5" customHeight="1" thickBot="1">
      <c r="B93" s="6" t="s">
        <v>121</v>
      </c>
      <c r="C93" s="107" t="s">
        <v>51</v>
      </c>
      <c r="D93" s="154"/>
      <c r="E93" s="43">
        <v>-42093.8</v>
      </c>
      <c r="F93" s="91" t="str">
        <f t="shared" si="0"/>
        <v xml:space="preserve"> </v>
      </c>
    </row>
    <row r="94" spans="2:6" ht="24.75" customHeight="1" thickBot="1">
      <c r="B94" s="3" t="s">
        <v>84</v>
      </c>
      <c r="C94" s="2" t="s">
        <v>12</v>
      </c>
      <c r="D94" s="144">
        <f>SUM(D54+D55)</f>
        <v>1836616.5</v>
      </c>
      <c r="E94" s="21">
        <f>SUM(E54+E55)</f>
        <v>497312.9</v>
      </c>
      <c r="F94" s="13">
        <f t="shared" si="0"/>
        <v>27.077667003427226</v>
      </c>
    </row>
    <row r="95" spans="2:6" ht="19.5" customHeight="1" thickBot="1">
      <c r="B95" s="12"/>
      <c r="C95" s="2" t="s">
        <v>13</v>
      </c>
      <c r="D95" s="44"/>
      <c r="E95" s="45"/>
      <c r="F95" s="13" t="str">
        <f t="shared" si="0"/>
        <v xml:space="preserve"> </v>
      </c>
    </row>
    <row r="96" spans="2:6" ht="27" customHeight="1" thickBot="1">
      <c r="B96" s="46" t="s">
        <v>14</v>
      </c>
      <c r="C96" s="2" t="s">
        <v>134</v>
      </c>
      <c r="D96" s="2">
        <f>SUM(D97+D98+D99+D100+D101+D104+D105+D106)</f>
        <v>82456.100000000006</v>
      </c>
      <c r="E96" s="2">
        <f>SUM(E97+E98+E99+E100+E101+E104+E105+E106)</f>
        <v>32778.699999999997</v>
      </c>
      <c r="F96" s="13">
        <f t="shared" si="0"/>
        <v>39.752910942913857</v>
      </c>
    </row>
    <row r="97" spans="2:54" ht="15" customHeight="1">
      <c r="B97" s="47" t="s">
        <v>33</v>
      </c>
      <c r="C97" s="33" t="s">
        <v>57</v>
      </c>
      <c r="D97" s="147">
        <v>47241.3</v>
      </c>
      <c r="E97" s="33">
        <v>19271.7</v>
      </c>
      <c r="F97" s="15">
        <f t="shared" si="0"/>
        <v>40.794177975627257</v>
      </c>
      <c r="G97" s="133"/>
      <c r="H97" s="133"/>
      <c r="I97" s="133"/>
      <c r="J97" s="145"/>
      <c r="K97" s="145"/>
      <c r="L97" s="145"/>
      <c r="M97" s="145"/>
      <c r="N97" s="145"/>
      <c r="O97" s="145"/>
      <c r="P97" s="145"/>
      <c r="Q97" s="145"/>
      <c r="R97" s="133"/>
      <c r="S97" s="133"/>
      <c r="T97" s="133"/>
      <c r="U97" s="133"/>
      <c r="V97" s="133"/>
      <c r="W97" s="145"/>
      <c r="X97" s="145"/>
      <c r="Y97" s="145"/>
      <c r="Z97" s="145"/>
      <c r="AA97" s="145"/>
      <c r="AB97" s="145"/>
      <c r="AC97" s="145"/>
      <c r="AD97" s="145"/>
      <c r="AE97" s="126"/>
      <c r="AF97" s="126"/>
      <c r="AG97" s="126"/>
      <c r="AH97" s="126"/>
      <c r="AI97" s="126"/>
      <c r="AP97" s="126"/>
      <c r="AY97" s="126"/>
      <c r="BB97" s="126"/>
    </row>
    <row r="98" spans="2:54" ht="18" customHeight="1">
      <c r="B98" s="48" t="s">
        <v>34</v>
      </c>
      <c r="C98" s="16" t="s">
        <v>60</v>
      </c>
      <c r="D98" s="148">
        <v>14250.3</v>
      </c>
      <c r="E98" s="16">
        <v>6173.8</v>
      </c>
      <c r="F98" s="17">
        <f t="shared" si="0"/>
        <v>43.324000196487091</v>
      </c>
      <c r="G98" s="133"/>
      <c r="H98" s="133"/>
      <c r="I98" s="133"/>
      <c r="J98" s="145"/>
      <c r="K98" s="145"/>
      <c r="L98" s="145"/>
      <c r="M98" s="145"/>
      <c r="N98" s="145"/>
      <c r="O98" s="145"/>
      <c r="P98" s="145"/>
      <c r="Q98" s="145"/>
      <c r="R98" s="133"/>
      <c r="S98" s="133"/>
      <c r="T98" s="133"/>
      <c r="U98" s="133"/>
      <c r="V98" s="133"/>
      <c r="W98" s="145"/>
      <c r="X98" s="145"/>
      <c r="Y98" s="145"/>
      <c r="Z98" s="145"/>
      <c r="AA98" s="145"/>
      <c r="AB98" s="145"/>
      <c r="AC98" s="145"/>
      <c r="AD98" s="145"/>
      <c r="AE98" s="126"/>
      <c r="AF98" s="126"/>
      <c r="AG98" s="126"/>
      <c r="AH98" s="126"/>
      <c r="AI98" s="126"/>
      <c r="AP98" s="126"/>
      <c r="AY98" s="126"/>
      <c r="BB98" s="126"/>
    </row>
    <row r="99" spans="2:54" ht="17.25" customHeight="1">
      <c r="B99" s="48" t="s">
        <v>210</v>
      </c>
      <c r="C99" s="16" t="s">
        <v>135</v>
      </c>
      <c r="D99" s="148">
        <v>1528</v>
      </c>
      <c r="E99" s="16">
        <v>431.6</v>
      </c>
      <c r="F99" s="18">
        <f t="shared" si="0"/>
        <v>28.246073298429319</v>
      </c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45"/>
      <c r="R99" s="133"/>
      <c r="S99" s="133"/>
      <c r="T99" s="133"/>
      <c r="U99" s="133"/>
      <c r="V99" s="133"/>
      <c r="W99" s="133"/>
      <c r="X99" s="145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45"/>
      <c r="AJ99" s="133"/>
      <c r="AK99" s="133"/>
      <c r="AL99" s="126"/>
      <c r="AQ99" s="126"/>
      <c r="AT99" s="126"/>
      <c r="AY99" s="126"/>
    </row>
    <row r="100" spans="2:54" ht="17.25" customHeight="1">
      <c r="B100" s="48" t="s">
        <v>206</v>
      </c>
      <c r="C100" s="16" t="s">
        <v>125</v>
      </c>
      <c r="D100" s="148">
        <v>76.900000000000006</v>
      </c>
      <c r="E100" s="16">
        <v>13</v>
      </c>
      <c r="F100" s="17">
        <f t="shared" ref="F100:F131" si="1">IF(ISNUMBER(D100),IF(D100=0,0,E100/D100*100)," ")</f>
        <v>16.905071521456435</v>
      </c>
      <c r="G100" s="133"/>
      <c r="H100" s="133"/>
      <c r="I100" s="126"/>
    </row>
    <row r="101" spans="2:54" ht="18.75" customHeight="1">
      <c r="B101" s="137" t="s">
        <v>211</v>
      </c>
      <c r="C101" s="138" t="s">
        <v>56</v>
      </c>
      <c r="D101" s="168">
        <v>3932.7</v>
      </c>
      <c r="E101" s="138">
        <v>2901.8</v>
      </c>
      <c r="F101" s="142">
        <f t="shared" si="1"/>
        <v>73.786457141404128</v>
      </c>
      <c r="G101" s="133"/>
      <c r="H101" s="126"/>
      <c r="R101" s="126"/>
      <c r="S101" s="133"/>
      <c r="T101" s="133"/>
      <c r="U101" s="126"/>
      <c r="AN101" s="126"/>
      <c r="AW101" s="126"/>
      <c r="AZ101" s="126"/>
    </row>
    <row r="102" spans="2:54" ht="20.25" customHeight="1">
      <c r="B102" s="137" t="s">
        <v>240</v>
      </c>
      <c r="C102" s="138" t="s">
        <v>144</v>
      </c>
      <c r="D102" s="168">
        <v>1245</v>
      </c>
      <c r="E102" s="138">
        <v>750.5</v>
      </c>
      <c r="F102" s="142">
        <f t="shared" si="1"/>
        <v>60.281124497991968</v>
      </c>
    </row>
    <row r="103" spans="2:54" ht="16.5" customHeight="1">
      <c r="B103" s="137" t="s">
        <v>341</v>
      </c>
      <c r="C103" s="138" t="s">
        <v>61</v>
      </c>
      <c r="D103" s="168">
        <v>2572.5</v>
      </c>
      <c r="E103" s="138">
        <v>2118.8000000000002</v>
      </c>
      <c r="F103" s="141">
        <f t="shared" si="1"/>
        <v>82.363459669582127</v>
      </c>
    </row>
    <row r="104" spans="2:54" ht="24.75" customHeight="1">
      <c r="B104" s="48" t="s">
        <v>200</v>
      </c>
      <c r="C104" s="16" t="s">
        <v>133</v>
      </c>
      <c r="D104" s="148">
        <v>2251.6999999999998</v>
      </c>
      <c r="E104" s="16">
        <v>450.4</v>
      </c>
      <c r="F104" s="142">
        <f t="shared" si="1"/>
        <v>20.00266465337301</v>
      </c>
      <c r="G104" s="133"/>
      <c r="H104" s="133"/>
      <c r="I104" s="133"/>
      <c r="J104" s="133"/>
      <c r="K104" s="133"/>
      <c r="L104" s="126"/>
      <c r="M104" s="126"/>
      <c r="N104" s="126"/>
      <c r="O104" s="126"/>
      <c r="P104" s="126"/>
      <c r="Q104" s="110"/>
      <c r="R104" s="110"/>
      <c r="S104" s="110"/>
      <c r="T104" s="110"/>
      <c r="U104" s="110"/>
      <c r="V104" s="110"/>
      <c r="W104" s="110"/>
      <c r="X104" s="126"/>
      <c r="Y104" s="126"/>
      <c r="Z104" s="126"/>
      <c r="AA104" s="126"/>
      <c r="AB104" s="126"/>
      <c r="AC104" s="126"/>
      <c r="AD104" s="126"/>
      <c r="AK104" s="126"/>
      <c r="AX104" s="126"/>
      <c r="BA104" s="126"/>
    </row>
    <row r="105" spans="2:54" ht="26.25" customHeight="1">
      <c r="B105" s="48" t="s">
        <v>197</v>
      </c>
      <c r="C105" s="16" t="s">
        <v>156</v>
      </c>
      <c r="D105" s="148">
        <v>3400.9</v>
      </c>
      <c r="E105" s="16">
        <v>1500</v>
      </c>
      <c r="F105" s="17">
        <f t="shared" si="1"/>
        <v>44.105971948601841</v>
      </c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45"/>
      <c r="R105" s="133"/>
      <c r="S105" s="133"/>
      <c r="T105" s="133"/>
      <c r="U105" s="133"/>
      <c r="V105" s="133"/>
      <c r="W105" s="133"/>
      <c r="X105" s="133"/>
      <c r="Y105" s="133"/>
      <c r="Z105" s="145"/>
      <c r="AA105" s="133"/>
      <c r="AB105" s="133"/>
      <c r="AC105" s="133"/>
      <c r="AD105" s="133"/>
      <c r="AE105" s="133"/>
      <c r="AF105" s="133"/>
      <c r="AG105" s="145"/>
      <c r="AH105" s="133"/>
      <c r="AI105" s="133"/>
      <c r="AJ105" s="133"/>
      <c r="AK105" s="133"/>
      <c r="AL105" s="126"/>
      <c r="AN105" s="133"/>
      <c r="AO105" s="126"/>
      <c r="AT105" s="126"/>
      <c r="AY105" s="126"/>
      <c r="BB105" s="126"/>
    </row>
    <row r="106" spans="2:54" ht="15" customHeight="1" thickBot="1">
      <c r="B106" s="25"/>
      <c r="C106" s="26" t="s">
        <v>15</v>
      </c>
      <c r="D106" s="149">
        <v>9774.2999999999993</v>
      </c>
      <c r="E106" s="26">
        <v>2036.4</v>
      </c>
      <c r="F106" s="40">
        <f t="shared" si="1"/>
        <v>20.83422853810503</v>
      </c>
    </row>
    <row r="107" spans="2:54" ht="17.25" customHeight="1" thickBot="1">
      <c r="B107" s="46" t="s">
        <v>16</v>
      </c>
      <c r="C107" s="2" t="s">
        <v>17</v>
      </c>
      <c r="D107" s="144">
        <f>D108</f>
        <v>2139.9</v>
      </c>
      <c r="E107" s="2">
        <f>E108</f>
        <v>588.29999999999995</v>
      </c>
      <c r="F107" s="13">
        <f t="shared" si="1"/>
        <v>27.49193887564839</v>
      </c>
    </row>
    <row r="108" spans="2:54" ht="18.75" customHeight="1" thickBot="1">
      <c r="B108" s="56" t="s">
        <v>199</v>
      </c>
      <c r="C108" s="29" t="s">
        <v>122</v>
      </c>
      <c r="D108" s="150">
        <v>2139.9</v>
      </c>
      <c r="E108" s="23">
        <v>588.29999999999995</v>
      </c>
      <c r="F108" s="79">
        <f t="shared" si="1"/>
        <v>27.49193887564839</v>
      </c>
    </row>
    <row r="109" spans="2:54" ht="36" customHeight="1" thickBot="1">
      <c r="B109" s="46" t="s">
        <v>18</v>
      </c>
      <c r="C109" s="2" t="s">
        <v>44</v>
      </c>
      <c r="D109" s="144">
        <f>SUM(D110+D111+D112+D113+D115+D116+D117)</f>
        <v>7857.4</v>
      </c>
      <c r="E109" s="2">
        <f>SUM(E110+E111+E112+E113+E115+E116+E117)</f>
        <v>2975.2999999999997</v>
      </c>
      <c r="F109" s="13">
        <f t="shared" si="1"/>
        <v>37.866215287499685</v>
      </c>
    </row>
    <row r="110" spans="2:54" ht="15" customHeight="1">
      <c r="B110" s="49" t="s">
        <v>33</v>
      </c>
      <c r="C110" s="23" t="s">
        <v>57</v>
      </c>
      <c r="D110" s="151">
        <v>4890.7</v>
      </c>
      <c r="E110" s="23">
        <v>2066.6999999999998</v>
      </c>
      <c r="F110" s="15">
        <f t="shared" si="1"/>
        <v>42.2577545136688</v>
      </c>
      <c r="G110" s="133"/>
      <c r="H110" s="126"/>
      <c r="T110" s="126"/>
      <c r="AH110" s="126"/>
      <c r="AW110" s="126"/>
      <c r="AZ110" s="126"/>
    </row>
    <row r="111" spans="2:54" ht="13.5" customHeight="1">
      <c r="B111" s="50" t="s">
        <v>34</v>
      </c>
      <c r="C111" s="20" t="s">
        <v>60</v>
      </c>
      <c r="D111" s="152">
        <v>1484</v>
      </c>
      <c r="E111" s="20">
        <v>605.4</v>
      </c>
      <c r="F111" s="17">
        <f t="shared" si="1"/>
        <v>40.795148247978439</v>
      </c>
      <c r="G111" s="133"/>
      <c r="H111" s="126"/>
      <c r="T111" s="126"/>
      <c r="AH111" s="126"/>
      <c r="AW111" s="126"/>
      <c r="AZ111" s="126"/>
    </row>
    <row r="112" spans="2:54" ht="13.5" customHeight="1">
      <c r="B112" s="50" t="s">
        <v>141</v>
      </c>
      <c r="C112" s="20" t="s">
        <v>135</v>
      </c>
      <c r="D112" s="152">
        <v>103.8</v>
      </c>
      <c r="E112" s="20">
        <v>56.5</v>
      </c>
      <c r="F112" s="18">
        <f t="shared" si="1"/>
        <v>54.431599229287094</v>
      </c>
      <c r="G112" s="133"/>
      <c r="H112" s="133"/>
      <c r="I112" s="126"/>
      <c r="J112" s="126"/>
      <c r="K112" s="126"/>
      <c r="L112" s="126"/>
      <c r="M112" s="126"/>
      <c r="N112" s="126"/>
      <c r="O112" s="126"/>
      <c r="P112" s="126"/>
      <c r="Q112" s="126"/>
      <c r="R112" s="110"/>
      <c r="S112" s="110"/>
      <c r="T112" s="110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I112" s="126"/>
      <c r="AU112" s="110"/>
      <c r="AV112" s="110"/>
      <c r="AW112" s="110"/>
      <c r="AX112" s="126"/>
      <c r="BA112" s="126"/>
    </row>
    <row r="113" spans="2:53" ht="12.75" customHeight="1">
      <c r="B113" s="50" t="s">
        <v>35</v>
      </c>
      <c r="C113" s="20" t="s">
        <v>27</v>
      </c>
      <c r="D113" s="152">
        <v>180.9</v>
      </c>
      <c r="E113" s="20">
        <v>100.6</v>
      </c>
      <c r="F113" s="17">
        <f t="shared" si="1"/>
        <v>55.610834715312322</v>
      </c>
      <c r="R113" s="110"/>
      <c r="AU113" s="110"/>
    </row>
    <row r="114" spans="2:53" ht="14.25" customHeight="1">
      <c r="B114" s="139" t="s">
        <v>155</v>
      </c>
      <c r="C114" s="140" t="s">
        <v>144</v>
      </c>
      <c r="D114" s="153">
        <v>86</v>
      </c>
      <c r="E114" s="140">
        <v>48.6</v>
      </c>
      <c r="F114" s="141">
        <f t="shared" si="1"/>
        <v>56.511627906976749</v>
      </c>
    </row>
    <row r="115" spans="2:53" ht="25.5" customHeight="1">
      <c r="B115" s="139" t="s">
        <v>36</v>
      </c>
      <c r="C115" s="138" t="s">
        <v>133</v>
      </c>
      <c r="D115" s="153">
        <v>381.3</v>
      </c>
      <c r="E115" s="140">
        <v>53</v>
      </c>
      <c r="F115" s="142">
        <f t="shared" si="1"/>
        <v>13.899816417519014</v>
      </c>
      <c r="G115" s="133"/>
      <c r="H115" s="110"/>
      <c r="I115" s="126"/>
      <c r="J115" s="126"/>
      <c r="K115" s="126"/>
      <c r="L115" s="126"/>
      <c r="M115" s="126"/>
      <c r="N115" s="126"/>
      <c r="O115" s="126"/>
      <c r="P115" s="126"/>
      <c r="Q115" s="126"/>
      <c r="R115" s="110"/>
      <c r="S115" s="110"/>
      <c r="T115" s="110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H115" s="110"/>
      <c r="AI115" s="126"/>
      <c r="AX115" s="126"/>
    </row>
    <row r="116" spans="2:53" ht="25.5" customHeight="1">
      <c r="B116" s="50" t="s">
        <v>38</v>
      </c>
      <c r="C116" s="16" t="s">
        <v>156</v>
      </c>
      <c r="D116" s="152">
        <v>45.5</v>
      </c>
      <c r="E116" s="20">
        <v>35.1</v>
      </c>
      <c r="F116" s="17">
        <f t="shared" si="1"/>
        <v>77.142857142857153</v>
      </c>
      <c r="G116" s="133"/>
      <c r="H116" s="133"/>
      <c r="I116" s="126"/>
      <c r="J116" s="126"/>
      <c r="K116" s="126"/>
      <c r="L116" s="126"/>
      <c r="M116" s="126"/>
      <c r="N116" s="126"/>
      <c r="O116" s="126"/>
      <c r="P116" s="126"/>
      <c r="Q116" s="126"/>
      <c r="R116" s="110"/>
      <c r="S116" s="110"/>
      <c r="T116" s="110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I116" s="126"/>
      <c r="AX116" s="126"/>
      <c r="BA116" s="126"/>
    </row>
    <row r="117" spans="2:53" ht="15" customHeight="1" thickBot="1">
      <c r="B117" s="51"/>
      <c r="C117" s="39" t="s">
        <v>15</v>
      </c>
      <c r="D117" s="154">
        <v>771.2</v>
      </c>
      <c r="E117" s="39">
        <v>58</v>
      </c>
      <c r="F117" s="40">
        <f t="shared" si="1"/>
        <v>7.5207468879668049</v>
      </c>
    </row>
    <row r="118" spans="2:53" ht="22.5" customHeight="1" thickBot="1">
      <c r="B118" s="46" t="s">
        <v>19</v>
      </c>
      <c r="C118" s="2" t="s">
        <v>343</v>
      </c>
      <c r="D118" s="144">
        <f>SUM(D119+D120+D121+D122+D123)</f>
        <v>308809.5</v>
      </c>
      <c r="E118" s="2">
        <f>SUM(E119+E120+E121+E122+E123)</f>
        <v>8941.4</v>
      </c>
      <c r="F118" s="13">
        <f t="shared" si="1"/>
        <v>2.8954420119847351</v>
      </c>
    </row>
    <row r="119" spans="2:53" ht="16.5" customHeight="1">
      <c r="B119" s="49" t="s">
        <v>198</v>
      </c>
      <c r="C119" s="23" t="s">
        <v>123</v>
      </c>
      <c r="D119" s="151">
        <v>200</v>
      </c>
      <c r="E119" s="52"/>
      <c r="F119" s="15">
        <f t="shared" si="1"/>
        <v>0</v>
      </c>
    </row>
    <row r="120" spans="2:53" ht="15.75" customHeight="1">
      <c r="B120" s="48" t="s">
        <v>140</v>
      </c>
      <c r="C120" s="16" t="s">
        <v>147</v>
      </c>
      <c r="D120" s="148">
        <v>59556.9</v>
      </c>
      <c r="E120" s="16">
        <v>7977.1</v>
      </c>
      <c r="F120" s="17">
        <f t="shared" si="1"/>
        <v>13.39408196195571</v>
      </c>
      <c r="G120" s="133"/>
      <c r="H120" s="126"/>
      <c r="R120" s="126"/>
      <c r="AF120" s="126"/>
    </row>
    <row r="121" spans="2:53" ht="25.5" customHeight="1">
      <c r="B121" s="53" t="s">
        <v>36</v>
      </c>
      <c r="C121" s="14" t="s">
        <v>133</v>
      </c>
      <c r="D121" s="155">
        <v>136542.20000000001</v>
      </c>
      <c r="E121" s="54">
        <v>0</v>
      </c>
      <c r="F121" s="18">
        <f t="shared" si="1"/>
        <v>0</v>
      </c>
      <c r="H121" s="110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2:53" ht="27" customHeight="1">
      <c r="B122" s="48" t="s">
        <v>197</v>
      </c>
      <c r="C122" s="16" t="s">
        <v>156</v>
      </c>
      <c r="D122" s="148"/>
      <c r="E122" s="42"/>
      <c r="F122" s="22" t="str">
        <f t="shared" si="1"/>
        <v xml:space="preserve"> </v>
      </c>
    </row>
    <row r="123" spans="2:53" ht="15.75" customHeight="1" thickBot="1">
      <c r="B123" s="19"/>
      <c r="C123" s="20" t="s">
        <v>15</v>
      </c>
      <c r="D123" s="152">
        <v>112510.39999999999</v>
      </c>
      <c r="E123" s="38">
        <v>964.3</v>
      </c>
      <c r="F123" s="40">
        <f t="shared" si="1"/>
        <v>0.85707632361097297</v>
      </c>
    </row>
    <row r="124" spans="2:53" ht="30.75" customHeight="1" thickBot="1">
      <c r="B124" s="46" t="s">
        <v>21</v>
      </c>
      <c r="C124" s="2" t="s">
        <v>129</v>
      </c>
      <c r="D124" s="144">
        <f>SUM(D125+D126+D127+D128)</f>
        <v>128153</v>
      </c>
      <c r="E124" s="21">
        <f>SUM(E125+E126+E127+E128)</f>
        <v>4354.5000000000009</v>
      </c>
      <c r="F124" s="13">
        <f t="shared" si="1"/>
        <v>3.3978915827175333</v>
      </c>
    </row>
    <row r="125" spans="2:53" ht="21" customHeight="1">
      <c r="B125" s="53" t="s">
        <v>140</v>
      </c>
      <c r="C125" s="14" t="s">
        <v>136</v>
      </c>
      <c r="D125" s="155">
        <v>71278.600000000006</v>
      </c>
      <c r="E125" s="14">
        <v>1502.4</v>
      </c>
      <c r="F125" s="15">
        <f t="shared" si="1"/>
        <v>2.1077855064493409</v>
      </c>
      <c r="G125" s="133"/>
      <c r="H125" s="133"/>
      <c r="I125" s="133"/>
      <c r="J125" s="133"/>
      <c r="K125" s="145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26"/>
      <c r="AF125" s="126"/>
      <c r="AG125" s="126"/>
      <c r="AH125" s="110"/>
      <c r="AI125" s="126"/>
    </row>
    <row r="126" spans="2:53" ht="25.5" customHeight="1">
      <c r="B126" s="50" t="s">
        <v>200</v>
      </c>
      <c r="C126" s="14" t="s">
        <v>133</v>
      </c>
      <c r="D126" s="152">
        <v>20081.2</v>
      </c>
      <c r="E126" s="20">
        <v>2656.3</v>
      </c>
      <c r="F126" s="17">
        <f t="shared" si="1"/>
        <v>13.227795151684163</v>
      </c>
      <c r="H126" s="110"/>
      <c r="I126" s="126"/>
      <c r="J126" s="126"/>
      <c r="K126" s="126"/>
      <c r="L126" s="126"/>
      <c r="M126" s="126"/>
      <c r="N126" s="126"/>
      <c r="O126" s="126"/>
      <c r="P126" s="126"/>
      <c r="Q126" s="110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</row>
    <row r="127" spans="2:53" ht="27" customHeight="1">
      <c r="B127" s="48" t="s">
        <v>38</v>
      </c>
      <c r="C127" s="16" t="s">
        <v>156</v>
      </c>
      <c r="D127" s="148"/>
      <c r="E127" s="16"/>
      <c r="F127" s="17" t="str">
        <f t="shared" si="1"/>
        <v xml:space="preserve"> </v>
      </c>
    </row>
    <row r="128" spans="2:53" ht="18" customHeight="1" thickBot="1">
      <c r="B128" s="25"/>
      <c r="C128" s="26" t="s">
        <v>15</v>
      </c>
      <c r="D128" s="149">
        <v>36793.199999999997</v>
      </c>
      <c r="E128" s="55">
        <v>195.8</v>
      </c>
      <c r="F128" s="18">
        <f t="shared" si="1"/>
        <v>0.53216355196068843</v>
      </c>
    </row>
    <row r="129" spans="2:59" ht="21" customHeight="1" thickBot="1">
      <c r="B129" s="46" t="s">
        <v>215</v>
      </c>
      <c r="C129" s="2" t="s">
        <v>216</v>
      </c>
      <c r="D129" s="144">
        <f>D130+D131+D132+D133</f>
        <v>3020.1</v>
      </c>
      <c r="E129" s="21">
        <f>E130+E131+E132+E133</f>
        <v>0</v>
      </c>
      <c r="F129" s="31"/>
    </row>
    <row r="130" spans="2:59" ht="17.25" customHeight="1">
      <c r="B130" s="53" t="s">
        <v>140</v>
      </c>
      <c r="C130" s="14" t="s">
        <v>136</v>
      </c>
      <c r="D130" s="155"/>
      <c r="E130" s="14"/>
      <c r="F130" s="15" t="str">
        <f t="shared" si="1"/>
        <v xml:space="preserve"> </v>
      </c>
    </row>
    <row r="131" spans="2:59" ht="30.75" customHeight="1">
      <c r="B131" s="48" t="s">
        <v>200</v>
      </c>
      <c r="C131" s="14" t="s">
        <v>133</v>
      </c>
      <c r="D131" s="148"/>
      <c r="E131" s="16"/>
      <c r="F131" s="17" t="str">
        <f t="shared" si="1"/>
        <v xml:space="preserve"> </v>
      </c>
    </row>
    <row r="132" spans="2:59" ht="25.5" customHeight="1">
      <c r="B132" s="48" t="s">
        <v>38</v>
      </c>
      <c r="C132" s="16" t="s">
        <v>156</v>
      </c>
      <c r="D132" s="148"/>
      <c r="E132" s="42"/>
      <c r="F132" s="17"/>
    </row>
    <row r="133" spans="2:59" ht="21.75" customHeight="1" thickBot="1">
      <c r="B133" s="25"/>
      <c r="C133" s="26" t="s">
        <v>15</v>
      </c>
      <c r="D133" s="149">
        <v>3020.1</v>
      </c>
      <c r="E133" s="55">
        <v>0</v>
      </c>
      <c r="F133" s="18">
        <f t="shared" ref="F133:F174" si="2">IF(ISNUMBER(D133),IF(D133=0,0,E133/D133*100)," ")</f>
        <v>0</v>
      </c>
    </row>
    <row r="134" spans="2:59" ht="17.25" customHeight="1" thickBot="1">
      <c r="B134" s="46" t="s">
        <v>22</v>
      </c>
      <c r="C134" s="2" t="s">
        <v>23</v>
      </c>
      <c r="D134" s="144">
        <f>SUM(D135+D136+D137+D139+D138+D140+D144+D145+D146+D148)</f>
        <v>1155382.3999999999</v>
      </c>
      <c r="E134" s="2">
        <f>SUM(E135+E136+E137+E139+E138+E140+E144+E145+E146+E148)</f>
        <v>376903.2</v>
      </c>
      <c r="F134" s="13">
        <f t="shared" si="2"/>
        <v>32.621511284921773</v>
      </c>
    </row>
    <row r="135" spans="2:59" ht="12.75" customHeight="1">
      <c r="B135" s="56" t="s">
        <v>201</v>
      </c>
      <c r="C135" s="29" t="s">
        <v>128</v>
      </c>
      <c r="D135" s="150">
        <v>502318.7</v>
      </c>
      <c r="E135" s="29">
        <v>183187.20000000001</v>
      </c>
      <c r="F135" s="15">
        <f t="shared" si="2"/>
        <v>36.468321804463983</v>
      </c>
      <c r="G135" s="133"/>
      <c r="H135" s="133"/>
      <c r="I135" s="133"/>
      <c r="J135" s="133"/>
      <c r="L135" s="133"/>
      <c r="M135" s="133"/>
      <c r="N135" s="133"/>
      <c r="O135" s="145"/>
      <c r="P135" s="145"/>
      <c r="Q135" s="133"/>
      <c r="R135" s="133"/>
      <c r="S135" s="133"/>
      <c r="T135" s="133"/>
      <c r="U135" s="133"/>
      <c r="W135" s="133"/>
      <c r="X135" s="145"/>
      <c r="Y135" s="133"/>
      <c r="Z135" s="133"/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26"/>
      <c r="AZ135" s="126"/>
      <c r="BC135" s="126"/>
    </row>
    <row r="136" spans="2:59" ht="14.25" customHeight="1">
      <c r="B136" s="48" t="s">
        <v>388</v>
      </c>
      <c r="C136" s="16" t="s">
        <v>26</v>
      </c>
      <c r="D136" s="168">
        <v>1216.8</v>
      </c>
      <c r="E136" s="138">
        <v>109.3</v>
      </c>
      <c r="F136" s="17">
        <f t="shared" si="2"/>
        <v>8.9825772518080207</v>
      </c>
      <c r="G136" s="133"/>
      <c r="H136" s="133"/>
      <c r="I136" s="145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  <c r="AE136" s="133"/>
      <c r="AF136" s="133"/>
      <c r="AG136" s="133"/>
      <c r="AH136" s="145"/>
      <c r="AI136" s="133"/>
      <c r="AJ136" s="126"/>
      <c r="AZ136" s="126"/>
      <c r="BC136" s="126"/>
    </row>
    <row r="137" spans="2:59" ht="14.25" customHeight="1">
      <c r="B137" s="57" t="s">
        <v>233</v>
      </c>
      <c r="C137" s="20" t="s">
        <v>60</v>
      </c>
      <c r="D137" s="152">
        <v>144960.6</v>
      </c>
      <c r="E137" s="20">
        <v>57419.4</v>
      </c>
      <c r="F137" s="18">
        <f t="shared" si="2"/>
        <v>39.610349294911856</v>
      </c>
      <c r="G137" s="133"/>
      <c r="H137" s="133"/>
      <c r="I137" s="133"/>
      <c r="J137" s="133"/>
      <c r="K137" s="145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45"/>
      <c r="W137" s="133"/>
      <c r="X137" s="133"/>
      <c r="Y137" s="133"/>
      <c r="Z137" s="133"/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26"/>
      <c r="AZ137" s="126"/>
      <c r="BC137" s="126"/>
    </row>
    <row r="138" spans="2:59" ht="14.25" customHeight="1">
      <c r="B138" s="48" t="s">
        <v>141</v>
      </c>
      <c r="C138" s="16" t="s">
        <v>135</v>
      </c>
      <c r="D138" s="148">
        <v>6534.7</v>
      </c>
      <c r="E138" s="16">
        <v>1959.2</v>
      </c>
      <c r="F138" s="17">
        <f t="shared" si="2"/>
        <v>29.981483465193509</v>
      </c>
      <c r="G138" s="133"/>
      <c r="H138" s="133"/>
      <c r="I138" s="133"/>
      <c r="J138" s="133"/>
      <c r="K138" s="145"/>
      <c r="L138" s="133"/>
      <c r="M138" s="133"/>
      <c r="N138" s="133"/>
      <c r="O138" s="133"/>
      <c r="P138" s="133"/>
      <c r="Q138" s="133"/>
      <c r="S138" s="133"/>
      <c r="T138" s="133"/>
      <c r="U138" s="133"/>
      <c r="V138" s="145"/>
      <c r="W138" s="133"/>
      <c r="X138" s="133"/>
      <c r="Y138" s="133"/>
      <c r="Z138" s="133"/>
      <c r="AA138" s="133"/>
      <c r="AB138" s="133"/>
      <c r="AC138" s="133"/>
      <c r="AD138" s="133"/>
      <c r="AE138" s="110"/>
      <c r="AF138" s="110"/>
      <c r="AG138" s="110"/>
      <c r="AH138" s="126"/>
      <c r="AI138" s="126"/>
      <c r="AY138" s="126"/>
      <c r="BB138" s="126"/>
    </row>
    <row r="139" spans="2:59" ht="15" customHeight="1">
      <c r="B139" s="50" t="s">
        <v>203</v>
      </c>
      <c r="C139" s="20" t="s">
        <v>125</v>
      </c>
      <c r="D139" s="152">
        <v>595.79999999999995</v>
      </c>
      <c r="E139" s="20">
        <v>56.7</v>
      </c>
      <c r="F139" s="82">
        <f t="shared" si="2"/>
        <v>9.5166163141993962</v>
      </c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45"/>
      <c r="AA139" s="145"/>
      <c r="AB139" s="145"/>
      <c r="AC139" s="145"/>
      <c r="AD139" s="133"/>
      <c r="AE139" s="133"/>
      <c r="AF139" s="133"/>
      <c r="AG139" s="145"/>
      <c r="AH139" s="133"/>
      <c r="AI139" s="133"/>
      <c r="AJ139" s="128"/>
      <c r="AK139" s="133"/>
      <c r="AT139" s="126"/>
      <c r="AV139" s="110"/>
      <c r="AW139" s="126"/>
      <c r="BA139" s="126"/>
    </row>
    <row r="140" spans="2:59" ht="14.25" customHeight="1">
      <c r="B140" s="57" t="s">
        <v>234</v>
      </c>
      <c r="C140" s="20" t="s">
        <v>27</v>
      </c>
      <c r="D140" s="152">
        <v>70340.399999999994</v>
      </c>
      <c r="E140" s="16">
        <v>31593.599999999999</v>
      </c>
      <c r="F140" s="17">
        <f t="shared" si="2"/>
        <v>44.915297609908386</v>
      </c>
      <c r="G140" s="133"/>
      <c r="H140" s="133"/>
      <c r="I140" s="133"/>
      <c r="J140" s="145"/>
      <c r="K140" s="133"/>
      <c r="L140" s="133"/>
      <c r="M140" s="133"/>
      <c r="N140" s="133"/>
      <c r="O140" s="133"/>
      <c r="P140" s="133"/>
      <c r="Q140" s="133"/>
      <c r="R140" s="133"/>
      <c r="S140" s="133"/>
      <c r="T140" s="145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10"/>
      <c r="AF140" s="110"/>
      <c r="AG140" s="110"/>
      <c r="AH140" s="126"/>
      <c r="AI140" s="126"/>
      <c r="AV140" s="110"/>
      <c r="AY140" s="126"/>
      <c r="BA140" s="128"/>
      <c r="BB140" s="126"/>
    </row>
    <row r="141" spans="2:59" ht="13.5" customHeight="1">
      <c r="B141" s="139" t="s">
        <v>242</v>
      </c>
      <c r="C141" s="140" t="s">
        <v>179</v>
      </c>
      <c r="D141" s="153">
        <v>35360.699999999997</v>
      </c>
      <c r="E141" s="138">
        <v>16250</v>
      </c>
      <c r="F141" s="178">
        <f t="shared" si="2"/>
        <v>45.954972610836329</v>
      </c>
    </row>
    <row r="142" spans="2:59" ht="12" customHeight="1">
      <c r="B142" s="137" t="s">
        <v>340</v>
      </c>
      <c r="C142" s="138" t="s">
        <v>47</v>
      </c>
      <c r="D142" s="168">
        <v>27347.9</v>
      </c>
      <c r="E142" s="138">
        <v>12422.9</v>
      </c>
      <c r="F142" s="179">
        <f t="shared" si="2"/>
        <v>45.425425718245272</v>
      </c>
    </row>
    <row r="143" spans="2:59" ht="14.25" customHeight="1">
      <c r="B143" s="137" t="s">
        <v>342</v>
      </c>
      <c r="C143" s="138" t="s">
        <v>143</v>
      </c>
      <c r="D143" s="168">
        <v>3600.4</v>
      </c>
      <c r="E143" s="138">
        <v>1844.5</v>
      </c>
      <c r="F143" s="178">
        <f t="shared" si="2"/>
        <v>51.230418842350844</v>
      </c>
    </row>
    <row r="144" spans="2:59" ht="14.25" customHeight="1">
      <c r="B144" s="48" t="s">
        <v>354</v>
      </c>
      <c r="C144" s="138" t="s">
        <v>24</v>
      </c>
      <c r="D144" s="168">
        <v>20597.099999999999</v>
      </c>
      <c r="E144" s="138">
        <v>2911.7</v>
      </c>
      <c r="F144" s="17">
        <f t="shared" si="2"/>
        <v>14.136456103043631</v>
      </c>
      <c r="G144" s="133"/>
      <c r="H144" s="133"/>
      <c r="I144" s="133"/>
      <c r="J144" s="133"/>
      <c r="K144" s="133"/>
      <c r="L144" s="133"/>
      <c r="M144" s="133"/>
      <c r="N144" s="133"/>
      <c r="O144" s="145"/>
      <c r="P144" s="133"/>
      <c r="Q144" s="133"/>
      <c r="R144" s="133"/>
      <c r="S144" s="133"/>
      <c r="T144" s="133"/>
      <c r="U144" s="133"/>
      <c r="V144" s="133"/>
      <c r="W144" s="133"/>
      <c r="X144" s="133"/>
      <c r="Y144" s="145"/>
      <c r="Z144" s="133"/>
      <c r="AA144" s="133"/>
      <c r="AB144" s="145"/>
      <c r="AC144" s="133"/>
      <c r="AD144" s="133"/>
      <c r="AE144" s="133"/>
      <c r="AF144" s="133"/>
      <c r="AG144" s="133"/>
      <c r="AH144" s="133"/>
      <c r="AI144" s="133"/>
      <c r="AJ144" s="133"/>
      <c r="AK144" s="133"/>
      <c r="AN144" s="133"/>
      <c r="AO144" s="126"/>
      <c r="AP144" s="133"/>
      <c r="AQ144" s="133"/>
      <c r="AR144" s="126"/>
      <c r="AU144" s="133"/>
      <c r="AV144" s="133"/>
      <c r="AW144" s="110"/>
      <c r="AX144" s="110"/>
      <c r="AY144" s="110"/>
      <c r="AZ144" s="110"/>
      <c r="BA144" s="110"/>
      <c r="BB144" s="110"/>
      <c r="BC144" s="126"/>
      <c r="BG144" s="126"/>
    </row>
    <row r="145" spans="2:56" ht="28.5" customHeight="1">
      <c r="B145" s="48" t="s">
        <v>200</v>
      </c>
      <c r="C145" s="14" t="s">
        <v>133</v>
      </c>
      <c r="D145" s="148">
        <v>145724.5</v>
      </c>
      <c r="E145" s="16">
        <v>6763.6</v>
      </c>
      <c r="F145" s="90">
        <f t="shared" si="2"/>
        <v>4.6413609242097245</v>
      </c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45"/>
      <c r="Z145" s="133"/>
      <c r="AA145" s="133"/>
      <c r="AB145" s="133"/>
      <c r="AC145" s="133"/>
      <c r="AD145" s="133"/>
      <c r="AE145" s="133"/>
      <c r="AF145" s="145"/>
      <c r="AG145" s="133"/>
      <c r="AH145" s="133"/>
      <c r="AI145" s="133"/>
      <c r="AJ145" s="133"/>
      <c r="AK145" s="133"/>
      <c r="AP145" s="133"/>
      <c r="AQ145" s="126"/>
      <c r="AU145" s="110"/>
      <c r="AZ145" s="126"/>
      <c r="BB145" s="126"/>
    </row>
    <row r="146" spans="2:56" ht="24.75" customHeight="1">
      <c r="B146" s="48" t="s">
        <v>197</v>
      </c>
      <c r="C146" s="16" t="s">
        <v>156</v>
      </c>
      <c r="D146" s="148">
        <v>83092.7</v>
      </c>
      <c r="E146" s="16">
        <v>25294.799999999999</v>
      </c>
      <c r="F146" s="18">
        <f t="shared" si="2"/>
        <v>30.441663347081032</v>
      </c>
      <c r="G146" s="133"/>
      <c r="H146" s="133"/>
      <c r="I146" s="133"/>
      <c r="J146" s="133"/>
      <c r="K146" s="133"/>
      <c r="L146" s="133"/>
      <c r="M146" s="133"/>
      <c r="N146" s="145"/>
      <c r="O146" s="133"/>
      <c r="P146" s="133"/>
      <c r="Q146" s="133"/>
      <c r="R146" s="133"/>
      <c r="S146" s="133"/>
      <c r="T146" s="133"/>
      <c r="U146" s="133"/>
      <c r="V146" s="145"/>
      <c r="W146" s="133"/>
      <c r="X146" s="133"/>
      <c r="Y146" s="133"/>
      <c r="Z146" s="133"/>
      <c r="AA146" s="133"/>
      <c r="AB146" s="133"/>
      <c r="AC146" s="145"/>
      <c r="AD146" s="133"/>
      <c r="AE146" s="133"/>
      <c r="AF146" s="133"/>
      <c r="AG146" s="133"/>
      <c r="AH146" s="133"/>
      <c r="AI146" s="133"/>
      <c r="AJ146" s="133"/>
      <c r="AK146" s="133"/>
      <c r="AN146" s="133"/>
      <c r="AO146" s="126"/>
      <c r="AU146" s="110"/>
      <c r="AV146" s="126"/>
      <c r="BD146" s="126"/>
    </row>
    <row r="147" spans="2:56" ht="13.5" customHeight="1">
      <c r="B147" s="137" t="s">
        <v>245</v>
      </c>
      <c r="C147" s="138" t="s">
        <v>160</v>
      </c>
      <c r="D147" s="168">
        <v>59909.1</v>
      </c>
      <c r="E147" s="138">
        <v>13298.6</v>
      </c>
      <c r="F147" s="142">
        <f t="shared" si="2"/>
        <v>22.197963247653529</v>
      </c>
    </row>
    <row r="148" spans="2:56" ht="16.5" customHeight="1" thickBot="1">
      <c r="B148" s="25"/>
      <c r="C148" s="173" t="s">
        <v>15</v>
      </c>
      <c r="D148" s="162">
        <v>180001.1</v>
      </c>
      <c r="E148" s="173">
        <v>67607.7</v>
      </c>
      <c r="F148" s="174">
        <f t="shared" si="2"/>
        <v>37.559603802421208</v>
      </c>
    </row>
    <row r="149" spans="2:56" ht="18" customHeight="1" thickBot="1">
      <c r="B149" s="58" t="s">
        <v>25</v>
      </c>
      <c r="C149" s="59" t="s">
        <v>237</v>
      </c>
      <c r="D149" s="156">
        <f>SUM(D150+D151+D152+D153+D154+D155+D159+D160+D161+D162)</f>
        <v>138545.80000000002</v>
      </c>
      <c r="E149" s="59">
        <f>SUM(E150+E151+E152+E153+E154+E155+E159+E160+E161+E162)</f>
        <v>40312.100000000006</v>
      </c>
      <c r="F149" s="13">
        <f t="shared" si="2"/>
        <v>29.096587554440482</v>
      </c>
    </row>
    <row r="150" spans="2:56" ht="15.75" customHeight="1">
      <c r="B150" s="78" t="s">
        <v>235</v>
      </c>
      <c r="C150" s="33" t="s">
        <v>128</v>
      </c>
      <c r="D150" s="157">
        <v>31767.8</v>
      </c>
      <c r="E150" s="134">
        <v>13272.6</v>
      </c>
      <c r="F150" s="15">
        <f t="shared" si="2"/>
        <v>41.780041425594469</v>
      </c>
      <c r="I150" s="126"/>
      <c r="J150" s="126"/>
      <c r="K150" s="126"/>
      <c r="L150" s="126"/>
      <c r="M150" s="126"/>
      <c r="N150" s="110"/>
      <c r="O150" s="110"/>
      <c r="P150" s="110"/>
      <c r="Q150" s="126"/>
      <c r="R150" s="126"/>
      <c r="S150" s="110"/>
      <c r="T150" s="110"/>
      <c r="U150" s="110"/>
      <c r="V150" s="126"/>
      <c r="W150" s="126"/>
      <c r="X150" s="126"/>
      <c r="Y150" s="126"/>
      <c r="Z150" s="126"/>
      <c r="AA150" s="126"/>
      <c r="AB150" s="126"/>
      <c r="AC150" s="126"/>
      <c r="AD150" s="126"/>
      <c r="AQ150" s="126"/>
      <c r="AW150" s="126"/>
    </row>
    <row r="151" spans="2:56" ht="15" customHeight="1">
      <c r="B151" s="48"/>
      <c r="C151" s="16" t="s">
        <v>26</v>
      </c>
      <c r="D151" s="158"/>
      <c r="E151" s="135"/>
      <c r="F151" s="17" t="str">
        <f t="shared" si="2"/>
        <v xml:space="preserve"> </v>
      </c>
      <c r="I151" s="126"/>
      <c r="J151" s="126"/>
      <c r="K151" s="126"/>
      <c r="L151" s="126"/>
      <c r="M151" s="110"/>
      <c r="N151" s="110"/>
      <c r="O151" s="110"/>
      <c r="P151" s="126"/>
      <c r="Q151" s="126"/>
      <c r="R151" s="126"/>
      <c r="S151" s="110"/>
      <c r="T151" s="110"/>
      <c r="U151" s="110"/>
      <c r="V151" s="126"/>
      <c r="W151" s="126"/>
      <c r="X151" s="126"/>
      <c r="Y151" s="126"/>
      <c r="Z151" s="126"/>
      <c r="AA151" s="126"/>
      <c r="AB151" s="126"/>
      <c r="AC151" s="126"/>
      <c r="AD151" s="126"/>
      <c r="AW151" s="126"/>
    </row>
    <row r="152" spans="2:56" ht="15.75" customHeight="1">
      <c r="B152" s="48" t="s">
        <v>194</v>
      </c>
      <c r="C152" s="16" t="s">
        <v>62</v>
      </c>
      <c r="D152" s="158">
        <v>9378.5</v>
      </c>
      <c r="E152" s="135">
        <v>4117.1000000000004</v>
      </c>
      <c r="F152" s="18">
        <f t="shared" si="2"/>
        <v>43.899344244815275</v>
      </c>
      <c r="I152" s="126"/>
      <c r="J152" s="126"/>
      <c r="K152" s="126"/>
      <c r="L152" s="126"/>
      <c r="M152" s="110"/>
      <c r="N152" s="110"/>
      <c r="O152" s="110"/>
      <c r="P152" s="126"/>
      <c r="Q152" s="126"/>
      <c r="R152" s="126"/>
      <c r="S152" s="126"/>
      <c r="T152" s="110"/>
      <c r="U152" s="110"/>
      <c r="V152" s="110"/>
      <c r="W152" s="126"/>
      <c r="X152" s="126"/>
      <c r="Y152" s="126"/>
      <c r="Z152" s="126"/>
      <c r="AA152" s="126"/>
      <c r="AB152" s="126"/>
      <c r="AC152" s="126"/>
      <c r="AD152" s="126"/>
      <c r="AQ152" s="126"/>
      <c r="AW152" s="126"/>
    </row>
    <row r="153" spans="2:56" ht="17.25" customHeight="1">
      <c r="B153" s="48" t="s">
        <v>141</v>
      </c>
      <c r="C153" s="16" t="s">
        <v>135</v>
      </c>
      <c r="D153" s="158">
        <v>454.7</v>
      </c>
      <c r="E153" s="135">
        <v>153.1</v>
      </c>
      <c r="F153" s="17">
        <f t="shared" si="2"/>
        <v>33.67055201231581</v>
      </c>
      <c r="H153" s="126"/>
      <c r="N153" s="110"/>
      <c r="O153" s="126"/>
      <c r="T153" s="110"/>
      <c r="U153" s="126"/>
      <c r="AP153" s="126"/>
      <c r="AV153" s="126"/>
    </row>
    <row r="154" spans="2:56" ht="15.75" customHeight="1">
      <c r="B154" s="48" t="s">
        <v>203</v>
      </c>
      <c r="C154" s="16" t="s">
        <v>125</v>
      </c>
      <c r="D154" s="158"/>
      <c r="E154" s="135"/>
      <c r="F154" s="18" t="str">
        <f t="shared" si="2"/>
        <v xml:space="preserve"> </v>
      </c>
    </row>
    <row r="155" spans="2:56" ht="15" customHeight="1">
      <c r="B155" s="60" t="s">
        <v>236</v>
      </c>
      <c r="C155" s="16" t="s">
        <v>27</v>
      </c>
      <c r="D155" s="158">
        <v>1015.4</v>
      </c>
      <c r="E155" s="135">
        <v>616.70000000000005</v>
      </c>
      <c r="F155" s="17">
        <f t="shared" si="2"/>
        <v>60.73468583809337</v>
      </c>
    </row>
    <row r="156" spans="2:56" ht="15" customHeight="1">
      <c r="B156" s="137" t="s">
        <v>155</v>
      </c>
      <c r="C156" s="138" t="s">
        <v>144</v>
      </c>
      <c r="D156" s="169">
        <v>523.6</v>
      </c>
      <c r="E156" s="143">
        <v>231.2</v>
      </c>
      <c r="F156" s="142">
        <f t="shared" si="2"/>
        <v>44.155844155844157</v>
      </c>
    </row>
    <row r="157" spans="2:56" ht="15" customHeight="1">
      <c r="B157" s="137" t="s">
        <v>394</v>
      </c>
      <c r="C157" s="138" t="s">
        <v>47</v>
      </c>
      <c r="D157" s="169">
        <v>372.8</v>
      </c>
      <c r="E157" s="143">
        <v>163.19999999999999</v>
      </c>
      <c r="F157" s="142">
        <f t="shared" si="2"/>
        <v>43.776824034334759</v>
      </c>
    </row>
    <row r="158" spans="2:56" ht="13.5" customHeight="1">
      <c r="B158" s="137" t="s">
        <v>342</v>
      </c>
      <c r="C158" s="138" t="s">
        <v>143</v>
      </c>
      <c r="D158" s="169">
        <v>98.4</v>
      </c>
      <c r="E158" s="143">
        <v>59.6</v>
      </c>
      <c r="F158" s="141">
        <f t="shared" si="2"/>
        <v>60.569105691056912</v>
      </c>
    </row>
    <row r="159" spans="2:56" ht="15.75" customHeight="1">
      <c r="B159" s="48" t="s">
        <v>199</v>
      </c>
      <c r="C159" s="16" t="s">
        <v>137</v>
      </c>
      <c r="D159" s="158">
        <v>1627.3</v>
      </c>
      <c r="E159" s="135">
        <v>348.7</v>
      </c>
      <c r="F159" s="18">
        <f t="shared" si="2"/>
        <v>21.428132489399619</v>
      </c>
      <c r="I159" s="126"/>
      <c r="J159" s="126"/>
      <c r="K159" s="126"/>
      <c r="L159" s="126"/>
      <c r="M159" s="110"/>
      <c r="N159" s="110"/>
      <c r="O159" s="126"/>
      <c r="P159" s="126"/>
      <c r="Q159" s="126"/>
      <c r="R159" s="126"/>
      <c r="S159" s="110"/>
      <c r="T159" s="110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P159" s="126"/>
      <c r="AV159" s="126"/>
    </row>
    <row r="160" spans="2:56" ht="25.5" customHeight="1">
      <c r="B160" s="48" t="s">
        <v>200</v>
      </c>
      <c r="C160" s="14" t="s">
        <v>133</v>
      </c>
      <c r="D160" s="158">
        <v>172.6</v>
      </c>
      <c r="E160" s="135">
        <v>91.8</v>
      </c>
      <c r="F160" s="17">
        <f t="shared" si="2"/>
        <v>53.186558516801853</v>
      </c>
    </row>
    <row r="161" spans="2:49" ht="25.5" customHeight="1">
      <c r="B161" s="48" t="s">
        <v>205</v>
      </c>
      <c r="C161" s="16" t="s">
        <v>156</v>
      </c>
      <c r="D161" s="158">
        <v>346.9</v>
      </c>
      <c r="E161" s="135">
        <v>161.69999999999999</v>
      </c>
      <c r="F161" s="17">
        <f t="shared" si="2"/>
        <v>46.612856731046406</v>
      </c>
      <c r="I161" s="110"/>
      <c r="J161" s="126"/>
      <c r="K161" s="126"/>
      <c r="L161" s="126"/>
      <c r="M161" s="110"/>
      <c r="N161" s="110"/>
      <c r="O161" s="110"/>
      <c r="P161" s="126"/>
      <c r="Q161" s="126"/>
      <c r="R161" s="110"/>
      <c r="S161" s="110"/>
      <c r="T161" s="110"/>
      <c r="U161" s="110"/>
      <c r="V161" s="126"/>
      <c r="W161" s="110"/>
      <c r="X161" s="110"/>
      <c r="Y161" s="110"/>
      <c r="Z161" s="110"/>
      <c r="AA161" s="110"/>
      <c r="AB161" s="110"/>
      <c r="AC161" s="110"/>
      <c r="AD161" s="110"/>
      <c r="AE161" s="126"/>
      <c r="AF161" s="126"/>
      <c r="AG161" s="126"/>
      <c r="AH161" s="126"/>
      <c r="AI161" s="126"/>
      <c r="AP161" s="126"/>
      <c r="AV161" s="126"/>
    </row>
    <row r="162" spans="2:49" ht="16.5" customHeight="1" thickBot="1">
      <c r="B162" s="61"/>
      <c r="C162" s="20" t="s">
        <v>15</v>
      </c>
      <c r="D162" s="159">
        <v>93782.6</v>
      </c>
      <c r="E162" s="136">
        <v>21550.400000000001</v>
      </c>
      <c r="F162" s="40">
        <f t="shared" si="2"/>
        <v>22.979102733342859</v>
      </c>
    </row>
    <row r="163" spans="2:49" ht="15" customHeight="1" thickBot="1">
      <c r="B163" s="46" t="s">
        <v>28</v>
      </c>
      <c r="C163" s="2" t="s">
        <v>29</v>
      </c>
      <c r="D163" s="144">
        <f>D164</f>
        <v>27779.200000000001</v>
      </c>
      <c r="E163" s="62">
        <f>E164</f>
        <v>12844.6</v>
      </c>
      <c r="F163" s="13">
        <f t="shared" si="2"/>
        <v>46.238192604538646</v>
      </c>
    </row>
    <row r="164" spans="2:49" ht="13.5" customHeight="1" thickBot="1">
      <c r="B164" s="19"/>
      <c r="C164" s="20" t="s">
        <v>15</v>
      </c>
      <c r="D164" s="152">
        <v>27779.200000000001</v>
      </c>
      <c r="E164" s="20">
        <v>12844.6</v>
      </c>
      <c r="F164" s="79">
        <f t="shared" si="2"/>
        <v>46.238192604538646</v>
      </c>
    </row>
    <row r="165" spans="2:49" ht="15.75" customHeight="1" thickBot="1">
      <c r="B165" s="46" t="s">
        <v>58</v>
      </c>
      <c r="C165" s="2" t="s">
        <v>124</v>
      </c>
      <c r="D165" s="144">
        <f>SUM(D166+D167+D168+D169)</f>
        <v>10593</v>
      </c>
      <c r="E165" s="21">
        <f>SUM(E166+E167+E168+E169)</f>
        <v>1296.8999999999999</v>
      </c>
      <c r="F165" s="13">
        <f t="shared" si="2"/>
        <v>12.242990654205606</v>
      </c>
    </row>
    <row r="166" spans="2:49" ht="13.5" customHeight="1">
      <c r="B166" s="49" t="s">
        <v>206</v>
      </c>
      <c r="C166" s="23" t="s">
        <v>125</v>
      </c>
      <c r="D166" s="151">
        <v>147</v>
      </c>
      <c r="E166" s="23">
        <v>16.8</v>
      </c>
      <c r="F166" s="15">
        <f t="shared" si="2"/>
        <v>11.428571428571429</v>
      </c>
    </row>
    <row r="167" spans="2:49" ht="15.75" customHeight="1">
      <c r="B167" s="48" t="s">
        <v>207</v>
      </c>
      <c r="C167" s="16" t="s">
        <v>138</v>
      </c>
      <c r="D167" s="148">
        <v>10246</v>
      </c>
      <c r="E167" s="16">
        <v>1185.0999999999999</v>
      </c>
      <c r="F167" s="17">
        <f t="shared" si="2"/>
        <v>11.566464961936365</v>
      </c>
    </row>
    <row r="168" spans="2:49" ht="27.75" customHeight="1">
      <c r="B168" s="48" t="s">
        <v>197</v>
      </c>
      <c r="C168" s="16" t="s">
        <v>132</v>
      </c>
      <c r="D168" s="148">
        <v>200</v>
      </c>
      <c r="E168" s="16">
        <v>95</v>
      </c>
      <c r="F168" s="17">
        <f t="shared" si="2"/>
        <v>47.5</v>
      </c>
    </row>
    <row r="169" spans="2:49" ht="15.75" customHeight="1" thickBot="1">
      <c r="B169" s="63"/>
      <c r="C169" s="39" t="s">
        <v>15</v>
      </c>
      <c r="D169" s="154"/>
      <c r="E169" s="26"/>
      <c r="F169" s="40" t="str">
        <f t="shared" si="2"/>
        <v xml:space="preserve"> </v>
      </c>
    </row>
    <row r="170" spans="2:49" ht="30.75" customHeight="1" thickBot="1">
      <c r="B170" s="46" t="s">
        <v>126</v>
      </c>
      <c r="C170" s="2" t="s">
        <v>157</v>
      </c>
      <c r="D170" s="144">
        <f>D171</f>
        <v>440</v>
      </c>
      <c r="E170" s="2">
        <f>E171</f>
        <v>207.4</v>
      </c>
      <c r="F170" s="13">
        <f t="shared" si="2"/>
        <v>47.13636363636364</v>
      </c>
    </row>
    <row r="171" spans="2:49" ht="17.25" customHeight="1" thickBot="1">
      <c r="B171" s="64" t="s">
        <v>209</v>
      </c>
      <c r="C171" s="44" t="s">
        <v>159</v>
      </c>
      <c r="D171" s="146">
        <v>440</v>
      </c>
      <c r="E171" s="44">
        <v>207.4</v>
      </c>
      <c r="F171" s="79">
        <f t="shared" si="2"/>
        <v>47.13636363636364</v>
      </c>
    </row>
    <row r="172" spans="2:49" ht="21" customHeight="1" thickBot="1">
      <c r="B172" s="46" t="s">
        <v>127</v>
      </c>
      <c r="C172" s="2" t="s">
        <v>54</v>
      </c>
      <c r="D172" s="144">
        <f>SUM(D173)</f>
        <v>46898.9</v>
      </c>
      <c r="E172" s="2">
        <f>SUM(E173)</f>
        <v>24784.5</v>
      </c>
      <c r="F172" s="13">
        <f t="shared" si="2"/>
        <v>52.846655252042154</v>
      </c>
    </row>
    <row r="173" spans="2:49" ht="31.5" customHeight="1" thickBot="1">
      <c r="B173" s="65" t="s">
        <v>208</v>
      </c>
      <c r="C173" s="66" t="s">
        <v>158</v>
      </c>
      <c r="D173" s="146">
        <v>46898.9</v>
      </c>
      <c r="E173" s="44">
        <v>24784.5</v>
      </c>
      <c r="F173" s="79">
        <f t="shared" si="2"/>
        <v>52.846655252042154</v>
      </c>
      <c r="G173" s="133"/>
      <c r="H173" s="133"/>
      <c r="I173" s="133"/>
      <c r="J173" s="145"/>
      <c r="K173" s="145"/>
      <c r="L173" s="145"/>
      <c r="M173" s="145"/>
      <c r="N173" s="145"/>
      <c r="O173" s="145"/>
      <c r="P173" s="145"/>
      <c r="Q173" s="145"/>
      <c r="R173" s="133"/>
      <c r="S173" s="133"/>
      <c r="T173" s="133"/>
      <c r="U173" s="133"/>
      <c r="V173" s="133"/>
      <c r="W173" s="145"/>
      <c r="X173" s="145"/>
      <c r="Y173" s="145"/>
      <c r="Z173" s="145"/>
      <c r="AA173" s="145"/>
      <c r="AB173" s="145"/>
      <c r="AC173" s="145"/>
      <c r="AD173" s="145"/>
      <c r="AE173" s="110"/>
      <c r="AF173" s="110"/>
      <c r="AG173" s="110"/>
      <c r="AH173" s="110"/>
      <c r="AI173" s="110"/>
      <c r="AJ173" s="133"/>
      <c r="AK173" s="133"/>
      <c r="AN173" s="126"/>
      <c r="AW173" s="126"/>
    </row>
    <row r="174" spans="2:49" ht="15.75" customHeight="1" thickBot="1">
      <c r="B174" s="46" t="s">
        <v>30</v>
      </c>
      <c r="C174" s="2" t="s">
        <v>31</v>
      </c>
      <c r="D174" s="21">
        <f>SUM(D96+D107+D109+D118+D124+D134+D149+D163+D165+D170+D172+D129)</f>
        <v>1912075.2999999998</v>
      </c>
      <c r="E174" s="21">
        <f>SUM(E96+E107+E109+E118+E124+E134+E149+E163+E165+E170+E172+E129)</f>
        <v>505986.9</v>
      </c>
      <c r="F174" s="13">
        <f t="shared" si="2"/>
        <v>26.462707823274538</v>
      </c>
    </row>
    <row r="175" spans="2:49" ht="15.75" customHeight="1" thickBot="1">
      <c r="B175" s="46"/>
      <c r="C175" s="2" t="s">
        <v>32</v>
      </c>
      <c r="D175" s="21">
        <f>SUM(D94-D174)</f>
        <v>-75458.799999999814</v>
      </c>
      <c r="E175" s="21">
        <f>SUM(E94-E174)</f>
        <v>-8674</v>
      </c>
      <c r="F175" s="67"/>
    </row>
    <row r="178" spans="1:6" ht="15.75" customHeight="1">
      <c r="A178" s="185" t="s">
        <v>349</v>
      </c>
      <c r="B178" s="185"/>
      <c r="C178" s="185"/>
      <c r="D178" s="68"/>
      <c r="E178" s="69"/>
      <c r="F178" s="69"/>
    </row>
    <row r="179" spans="1:6" ht="15.75" customHeight="1">
      <c r="A179" s="185"/>
      <c r="B179" s="185"/>
      <c r="C179" s="185"/>
      <c r="D179" s="68"/>
      <c r="E179" s="71"/>
      <c r="F179" s="71"/>
    </row>
    <row r="180" spans="1:6" ht="11.25" customHeight="1">
      <c r="A180" s="185"/>
      <c r="B180" s="185"/>
      <c r="C180" s="185"/>
      <c r="D180" s="68"/>
      <c r="E180" s="108" t="s">
        <v>350</v>
      </c>
      <c r="F180" s="108"/>
    </row>
    <row r="181" spans="1:6" ht="15.75" customHeight="1"/>
    <row r="182" spans="1:6" ht="15.75" customHeight="1"/>
    <row r="183" spans="1:6" ht="15" customHeight="1"/>
    <row r="184" spans="1:6" ht="15" customHeight="1"/>
    <row r="185" spans="1:6" ht="15.75" customHeight="1"/>
    <row r="186" spans="1:6" ht="18" customHeight="1"/>
    <row r="187" spans="1:6" ht="17.25" customHeight="1"/>
    <row r="188" spans="1:6" ht="16.5" customHeight="1"/>
    <row r="189" spans="1:6" ht="15.75" customHeight="1"/>
    <row r="190" spans="1:6" ht="18.75" customHeight="1"/>
    <row r="191" spans="1:6" ht="16.5" customHeight="1"/>
    <row r="192" spans="1:6" ht="16.5" customHeight="1"/>
    <row r="193" ht="15.7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2.75" customHeight="1"/>
    <row r="204" ht="14.25" hidden="1" customHeight="1"/>
    <row r="205" ht="14.25" hidden="1" customHeight="1"/>
    <row r="206" ht="14.25" hidden="1" customHeight="1"/>
    <row r="207" ht="14.25" hidden="1" customHeight="1"/>
    <row r="208" ht="14.25" hidden="1" customHeight="1"/>
    <row r="209" spans="2:3" ht="14.25" hidden="1" customHeight="1"/>
    <row r="210" spans="2:3" ht="14.25" hidden="1" customHeight="1"/>
    <row r="211" spans="2:3" ht="14.25" hidden="1" customHeight="1"/>
    <row r="212" spans="2:3" ht="14.25" hidden="1" customHeight="1"/>
    <row r="213" spans="2:3" ht="14.25" hidden="1" customHeight="1"/>
    <row r="214" spans="2:3" ht="17.25" customHeight="1"/>
    <row r="215" spans="2:3" ht="9.9499999999999993" customHeight="1">
      <c r="B215" s="109" t="s">
        <v>214</v>
      </c>
      <c r="C215" s="110"/>
    </row>
    <row r="216" spans="2:3" ht="9.9499999999999993" customHeight="1">
      <c r="B216" s="109" t="s">
        <v>334</v>
      </c>
      <c r="C216" s="110"/>
    </row>
    <row r="217" spans="2:3" ht="9.9499999999999993" customHeight="1">
      <c r="B217" s="109" t="s">
        <v>218</v>
      </c>
      <c r="C217" s="110"/>
    </row>
  </sheetData>
  <mergeCells count="3">
    <mergeCell ref="B4:F4"/>
    <mergeCell ref="B5:F5"/>
    <mergeCell ref="A178:C18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3"/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на 01.01.2017г.</vt:lpstr>
      <vt:lpstr>на 01.02.2017г.</vt:lpstr>
      <vt:lpstr>на 01.03.2017г.</vt:lpstr>
      <vt:lpstr>на 01.04.2017г.</vt:lpstr>
      <vt:lpstr>на 01.05.2017г.</vt:lpstr>
      <vt:lpstr>на 01.06.2017г.</vt:lpstr>
      <vt:lpstr>на 01.07.2017г.</vt:lpstr>
      <vt:lpstr>на 01.06.2019  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dobrynina</dc:creator>
  <cp:lastModifiedBy>Наталья Николаевна Куликова</cp:lastModifiedBy>
  <cp:lastPrinted>2019-06-14T08:11:02Z</cp:lastPrinted>
  <dcterms:created xsi:type="dcterms:W3CDTF">2013-02-14T06:10:14Z</dcterms:created>
  <dcterms:modified xsi:type="dcterms:W3CDTF">2019-06-14T08:17:19Z</dcterms:modified>
</cp:coreProperties>
</file>