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75" windowWidth="15480" windowHeight="10125" activeTab="5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Titles" localSheetId="0">Январь!$13:$13</definedName>
    <definedName name="_xlnm.Print_Area" localSheetId="3">Апрель!#REF!</definedName>
    <definedName name="_xlnm.Print_Area" localSheetId="6">Июль!#REF!</definedName>
    <definedName name="_xlnm.Print_Area" localSheetId="5">Июнь!#REF!</definedName>
    <definedName name="_xlnm.Print_Area" localSheetId="2">Март!$A$1:$P$69</definedName>
    <definedName name="_xlnm.Print_Area" localSheetId="0">Январь!$A$1:$P$68</definedName>
  </definedNames>
  <calcPr calcId="145621"/>
</workbook>
</file>

<file path=xl/calcChain.xml><?xml version="1.0" encoding="utf-8"?>
<calcChain xmlns="http://schemas.openxmlformats.org/spreadsheetml/2006/main">
  <c r="E40" i="6"/>
  <c r="K40"/>
  <c r="F40" i="5"/>
  <c r="E40"/>
  <c r="K40"/>
  <c r="E43" i="6" l="1"/>
  <c r="E37" l="1"/>
  <c r="K37" s="1"/>
  <c r="E49"/>
  <c r="K49" s="1"/>
  <c r="E48"/>
  <c r="K48" s="1"/>
  <c r="E47"/>
  <c r="K47" s="1"/>
  <c r="E46"/>
  <c r="K46" s="1"/>
  <c r="E45"/>
  <c r="K45" s="1"/>
  <c r="E44"/>
  <c r="K44" s="1"/>
  <c r="K43"/>
  <c r="E42"/>
  <c r="K42" s="1"/>
  <c r="J40"/>
  <c r="I40"/>
  <c r="H40"/>
  <c r="G40"/>
  <c r="F40"/>
  <c r="D40"/>
  <c r="B40"/>
  <c r="E38"/>
  <c r="K38" s="1"/>
  <c r="K36"/>
  <c r="E36"/>
  <c r="E35"/>
  <c r="K35" s="1"/>
  <c r="K34"/>
  <c r="E34"/>
  <c r="E33"/>
  <c r="K33" s="1"/>
  <c r="E32"/>
  <c r="K32" s="1"/>
  <c r="E30"/>
  <c r="K30" s="1"/>
  <c r="Q30" s="1"/>
  <c r="E29"/>
  <c r="K29" s="1"/>
  <c r="E28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Q19" s="1"/>
  <c r="E18"/>
  <c r="K18" s="1"/>
  <c r="E17"/>
  <c r="K17" s="1"/>
  <c r="J15"/>
  <c r="I15"/>
  <c r="H15"/>
  <c r="G15"/>
  <c r="F15"/>
  <c r="D15"/>
  <c r="B15"/>
  <c r="E26" l="1"/>
  <c r="K26" s="1"/>
  <c r="K28"/>
  <c r="E15"/>
  <c r="K15" s="1"/>
  <c r="L44"/>
  <c r="Q44"/>
  <c r="M44"/>
  <c r="M32"/>
  <c r="L32"/>
  <c r="L19"/>
  <c r="L30"/>
  <c r="M19"/>
  <c r="M30"/>
  <c r="E15" i="5"/>
  <c r="E19"/>
  <c r="E24"/>
  <c r="E18"/>
  <c r="K26" l="1"/>
  <c r="K15"/>
  <c r="H15"/>
  <c r="G26"/>
  <c r="D26"/>
  <c r="D40"/>
  <c r="K30" l="1"/>
  <c r="E49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E29"/>
  <c r="K29" s="1"/>
  <c r="E28"/>
  <c r="K28" s="1"/>
  <c r="J26"/>
  <c r="I26"/>
  <c r="H26"/>
  <c r="F26"/>
  <c r="B26"/>
  <c r="K24"/>
  <c r="K23"/>
  <c r="E23"/>
  <c r="E22"/>
  <c r="K22" s="1"/>
  <c r="K21"/>
  <c r="E21"/>
  <c r="E20"/>
  <c r="K20" s="1"/>
  <c r="K19"/>
  <c r="K18"/>
  <c r="E17"/>
  <c r="K17" s="1"/>
  <c r="J15"/>
  <c r="I15"/>
  <c r="G15"/>
  <c r="F15"/>
  <c r="D15"/>
  <c r="B15"/>
  <c r="M19" l="1"/>
  <c r="L19"/>
  <c r="Q19"/>
  <c r="M30"/>
  <c r="L30"/>
  <c r="Q30"/>
  <c r="L32"/>
  <c r="M32"/>
  <c r="Q44"/>
  <c r="M44"/>
  <c r="L44"/>
  <c r="E26"/>
  <c r="K49" i="4"/>
  <c r="E49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L32"/>
  <c r="M32"/>
  <c r="L44"/>
  <c r="Q44"/>
  <c r="M44"/>
  <c r="M19"/>
  <c r="L19"/>
  <c r="Q19"/>
  <c r="M30"/>
  <c r="L30"/>
  <c r="Q30"/>
  <c r="E26"/>
  <c r="E15"/>
  <c r="E40"/>
  <c r="M32" i="2"/>
  <c r="L32"/>
  <c r="M32" i="3"/>
  <c r="L32"/>
  <c r="Q30" i="1"/>
  <c r="E49" i="3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M30"/>
  <c r="L30"/>
  <c r="Q30"/>
  <c r="M19"/>
  <c r="L19"/>
  <c r="Q19"/>
  <c r="Q44"/>
  <c r="M44"/>
  <c r="L44"/>
  <c r="E15"/>
  <c r="E26"/>
  <c r="E40"/>
  <c r="M44" i="2"/>
  <c r="E33" l="1"/>
  <c r="E34"/>
  <c r="E35"/>
  <c r="E36"/>
  <c r="E37"/>
  <c r="E19"/>
  <c r="E49" l="1"/>
  <c r="K49" s="1"/>
  <c r="K48"/>
  <c r="E48"/>
  <c r="E47"/>
  <c r="K47" s="1"/>
  <c r="K46"/>
  <c r="E46"/>
  <c r="E45"/>
  <c r="K45" s="1"/>
  <c r="E44"/>
  <c r="K44" s="1"/>
  <c r="Q44" s="1"/>
  <c r="E43"/>
  <c r="K43" s="1"/>
  <c r="E42"/>
  <c r="K42" s="1"/>
  <c r="J40"/>
  <c r="I40"/>
  <c r="H40"/>
  <c r="G40"/>
  <c r="F40"/>
  <c r="D40"/>
  <c r="B40"/>
  <c r="E38"/>
  <c r="K38" s="1"/>
  <c r="K37"/>
  <c r="K36"/>
  <c r="K35"/>
  <c r="K34"/>
  <c r="K33"/>
  <c r="E32"/>
  <c r="K32" s="1"/>
  <c r="E30"/>
  <c r="K30" s="1"/>
  <c r="E29"/>
  <c r="E28"/>
  <c r="K28" s="1"/>
  <c r="J26"/>
  <c r="I26"/>
  <c r="H26"/>
  <c r="G26"/>
  <c r="F26"/>
  <c r="D26"/>
  <c r="B26"/>
  <c r="E24"/>
  <c r="K24" s="1"/>
  <c r="E23"/>
  <c r="K23" s="1"/>
  <c r="K22"/>
  <c r="E22"/>
  <c r="E21"/>
  <c r="K21" s="1"/>
  <c r="K20"/>
  <c r="E20"/>
  <c r="K19"/>
  <c r="E18"/>
  <c r="E17"/>
  <c r="K17" s="1"/>
  <c r="J15"/>
  <c r="I15"/>
  <c r="H15"/>
  <c r="G15"/>
  <c r="F15"/>
  <c r="D15"/>
  <c r="B15"/>
  <c r="M30" l="1"/>
  <c r="Q30"/>
  <c r="K26"/>
  <c r="K40"/>
  <c r="L30"/>
  <c r="E26"/>
  <c r="K15"/>
  <c r="Q19"/>
  <c r="M19"/>
  <c r="L19"/>
  <c r="E15"/>
  <c r="L44"/>
  <c r="K18"/>
  <c r="K29"/>
  <c r="E40"/>
  <c r="L30" i="1"/>
  <c r="L44"/>
  <c r="Q19" l="1"/>
  <c r="M19"/>
  <c r="L19"/>
  <c r="M30"/>
  <c r="M32"/>
  <c r="L32"/>
  <c r="E49" l="1"/>
  <c r="K49" s="1"/>
  <c r="K48"/>
  <c r="E48"/>
  <c r="E47"/>
  <c r="K47" s="1"/>
  <c r="K46"/>
  <c r="E46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M44" l="1"/>
  <c r="Q44"/>
  <c r="K40"/>
  <c r="K26"/>
  <c r="K15"/>
  <c r="E26"/>
  <c r="E15"/>
  <c r="E40"/>
  <c r="E32" i="12"/>
  <c r="K32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K35"/>
  <c r="E35"/>
  <c r="K34"/>
  <c r="E34"/>
  <c r="K33"/>
  <c r="E33"/>
  <c r="L32"/>
  <c r="E30"/>
  <c r="K30" s="1"/>
  <c r="E29"/>
  <c r="K29" s="1"/>
  <c r="E28"/>
  <c r="K28" s="1"/>
  <c r="J26"/>
  <c r="I26"/>
  <c r="H26"/>
  <c r="F26"/>
  <c r="D26"/>
  <c r="B26"/>
  <c r="E24"/>
  <c r="K24" s="1"/>
  <c r="K23"/>
  <c r="E23"/>
  <c r="K22"/>
  <c r="E22"/>
  <c r="K21"/>
  <c r="E21"/>
  <c r="K20"/>
  <c r="E20"/>
  <c r="E19"/>
  <c r="K19" s="1"/>
  <c r="L19" s="1"/>
  <c r="E18"/>
  <c r="K18" s="1"/>
  <c r="E17"/>
  <c r="J15"/>
  <c r="I15"/>
  <c r="H15"/>
  <c r="G15"/>
  <c r="F15"/>
  <c r="D15"/>
  <c r="B15"/>
  <c r="K26" l="1"/>
  <c r="K40"/>
  <c r="E15"/>
  <c r="K15"/>
  <c r="G26"/>
  <c r="K17"/>
  <c r="L30"/>
  <c r="M30"/>
  <c r="M44"/>
  <c r="L44"/>
  <c r="M19"/>
  <c r="M32"/>
  <c r="E26"/>
  <c r="E40"/>
</calcChain>
</file>

<file path=xl/sharedStrings.xml><?xml version="1.0" encoding="utf-8"?>
<sst xmlns="http://schemas.openxmlformats.org/spreadsheetml/2006/main" count="926" uniqueCount="66">
  <si>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</si>
  <si>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</si>
  <si>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</si>
  <si>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</si>
  <si>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</si>
  <si>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</si>
  <si>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</si>
  <si>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</si>
  <si>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</si>
  <si>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</si>
  <si>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</si>
  <si>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</si>
  <si>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</si>
  <si>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</si>
  <si>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</si>
  <si>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</si>
  <si>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</si>
  <si>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</si>
  <si>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</si>
  <si>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</si>
  <si>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</si>
  <si>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</si>
  <si>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</si>
  <si>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</si>
  <si>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</si>
  <si>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</si>
  <si>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</si>
  <si>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</si>
  <si>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</si>
  <si>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</si>
  <si>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</si>
  <si>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 )
</t>
  </si>
  <si>
    <t xml:space="preserve">педагогические работники образовательных организаций, реализующие программы дошкольного образования </t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</si>
  <si>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</si>
  <si>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</si>
  <si>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</si>
  <si>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</si>
  <si>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</si>
  <si>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>заведующие учебной частью образовательных организаций, реализующие программы общего образования</t>
  </si>
  <si>
    <t xml:space="preserve">учителя </t>
  </si>
  <si>
    <t>Среднемесячная  заработная плата работников</t>
  </si>
  <si>
    <t>в том числе фактическое количество шт. ед.,  занятых другими работниками учреждения и внешними совместителями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</si>
  <si>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</si>
  <si>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</si>
  <si>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</si>
  <si>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Областной бюджет</t>
  </si>
  <si>
    <t>Муниципальный бюджет</t>
  </si>
  <si>
    <t>Внебюджетные средства</t>
  </si>
  <si>
    <t>муниципальных  образовательных организаций Тульской области</t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</si>
  <si>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</si>
  <si>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</si>
  <si>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Исп. Борисова И.И.</t>
  </si>
  <si>
    <r>
      <t>Размер фонда оплаты труда, без начислений</t>
    </r>
    <r>
      <rPr>
        <sz val="14"/>
        <color theme="1"/>
        <rFont val="Times New Roman"/>
        <family val="1"/>
        <charset val="204"/>
      </rPr>
      <t>*</t>
    </r>
  </si>
  <si>
    <t xml:space="preserve">работники, всего: 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</si>
  <si>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</si>
  <si>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*Примечание: Размер фонда оплаты труда, без начислений, показывать с тремя знаками после запятой.</t>
  </si>
  <si>
    <t>С.В. Пашков</t>
  </si>
  <si>
    <t>Тел. 8(48754) 6-14-81</t>
  </si>
  <si>
    <t xml:space="preserve"> </t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</si>
  <si>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декабрь </t>
    </r>
    <r>
      <rPr>
        <sz val="14"/>
        <color theme="1"/>
        <rFont val="Times New Roman"/>
        <family val="1"/>
        <charset val="204"/>
      </rPr>
      <t>2017 год</t>
    </r>
  </si>
  <si>
    <t>за январь 2018 год</t>
  </si>
  <si>
    <t>за февраль 2018 год</t>
  </si>
  <si>
    <t>за март  2018 год</t>
  </si>
  <si>
    <t>за апрель 2018 год</t>
  </si>
  <si>
    <t>за май 2018 год</t>
  </si>
  <si>
    <t>за июнь 2018 год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</si>
</sst>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justify" vertical="top" wrapText="1"/>
    </xf>
    <xf numFmtId="0" fontId="9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justify" vertical="top" wrapText="1"/>
    </xf>
    <xf numFmtId="164" fontId="5" fillId="7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11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/>
    <xf numFmtId="0" fontId="13" fillId="0" borderId="0" xfId="0" applyFon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ont="1" applyFill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2" xfId="0" applyFont="1" applyBorder="1"/>
    <xf numFmtId="0" fontId="15" fillId="0" borderId="0" xfId="0" applyFont="1" applyAlignment="1">
      <alignment horizontal="center"/>
    </xf>
    <xf numFmtId="164" fontId="15" fillId="7" borderId="0" xfId="0" applyNumberFormat="1" applyFont="1" applyFill="1" applyAlignment="1">
      <alignment horizontal="center"/>
    </xf>
    <xf numFmtId="0" fontId="16" fillId="0" borderId="0" xfId="0" applyFont="1"/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top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18" fillId="0" borderId="0" xfId="0" applyNumberFormat="1" applyFont="1" applyAlignment="1">
      <alignment horizontal="left" vertical="center"/>
    </xf>
    <xf numFmtId="165" fontId="14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164" fontId="2" fillId="7" borderId="2" xfId="0" applyNumberFormat="1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26" zoomScale="60" zoomScaleNormal="75" workbookViewId="0">
      <selection activeCell="Q31" sqref="Q31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43" t="s">
        <v>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6" ht="18.75">
      <c r="A3" s="143" t="s">
        <v>48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6" ht="18.75">
      <c r="A4" s="144" t="s">
        <v>60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6">
      <c r="A5" s="145" t="s">
        <v>10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8.75">
      <c r="A6" s="146" t="s">
        <v>49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6" ht="15.75">
      <c r="A7" s="147" t="s">
        <v>25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1:16">
      <c r="K8" s="68"/>
    </row>
    <row r="9" spans="1:16" ht="27" customHeight="1">
      <c r="A9" s="138" t="s">
        <v>11</v>
      </c>
      <c r="B9" s="141" t="s">
        <v>27</v>
      </c>
      <c r="C9" s="142"/>
      <c r="D9" s="128" t="s">
        <v>12</v>
      </c>
      <c r="E9" s="141" t="s">
        <v>52</v>
      </c>
      <c r="F9" s="148"/>
      <c r="G9" s="148"/>
      <c r="H9" s="148"/>
      <c r="I9" s="148"/>
      <c r="J9" s="148"/>
      <c r="K9" s="130" t="s">
        <v>13</v>
      </c>
      <c r="L9" s="133" t="s">
        <v>29</v>
      </c>
      <c r="M9" s="133" t="s">
        <v>30</v>
      </c>
      <c r="N9" s="137" t="s">
        <v>31</v>
      </c>
      <c r="O9" s="137"/>
      <c r="P9" s="137"/>
    </row>
    <row r="10" spans="1:16" ht="88.5" customHeight="1">
      <c r="A10" s="138"/>
      <c r="B10" s="128" t="s">
        <v>21</v>
      </c>
      <c r="C10" s="128" t="s">
        <v>41</v>
      </c>
      <c r="D10" s="136"/>
      <c r="E10" s="128" t="s">
        <v>21</v>
      </c>
      <c r="F10" s="139" t="s">
        <v>20</v>
      </c>
      <c r="G10" s="148"/>
      <c r="H10" s="148"/>
      <c r="I10" s="7"/>
      <c r="J10" s="128" t="s">
        <v>19</v>
      </c>
      <c r="K10" s="131"/>
      <c r="L10" s="134"/>
      <c r="M10" s="134"/>
      <c r="N10" s="137"/>
      <c r="O10" s="137"/>
      <c r="P10" s="137"/>
    </row>
    <row r="11" spans="1:16" ht="276" customHeight="1">
      <c r="A11" s="138"/>
      <c r="B11" s="129"/>
      <c r="C11" s="129"/>
      <c r="D11" s="136"/>
      <c r="E11" s="149"/>
      <c r="F11" s="92" t="s">
        <v>24</v>
      </c>
      <c r="G11" s="92" t="s">
        <v>22</v>
      </c>
      <c r="H11" s="5" t="s">
        <v>23</v>
      </c>
      <c r="I11" s="5" t="s">
        <v>44</v>
      </c>
      <c r="J11" s="129"/>
      <c r="K11" s="132"/>
      <c r="L11" s="135"/>
      <c r="M11" s="135"/>
      <c r="N11" s="8" t="s">
        <v>45</v>
      </c>
      <c r="O11" s="8" t="s">
        <v>46</v>
      </c>
      <c r="P11" s="8" t="s">
        <v>47</v>
      </c>
    </row>
    <row r="12" spans="1:16" ht="19.5" customHeight="1">
      <c r="A12" s="128"/>
      <c r="B12" s="139" t="s">
        <v>28</v>
      </c>
      <c r="C12" s="140"/>
      <c r="D12" s="89" t="s">
        <v>0</v>
      </c>
      <c r="E12" s="89" t="s">
        <v>1</v>
      </c>
      <c r="F12" s="89" t="s">
        <v>1</v>
      </c>
      <c r="G12" s="89" t="s">
        <v>1</v>
      </c>
      <c r="H12" s="89" t="s">
        <v>1</v>
      </c>
      <c r="I12" s="89" t="s">
        <v>1</v>
      </c>
      <c r="J12" s="89" t="s">
        <v>1</v>
      </c>
      <c r="K12" s="70" t="s">
        <v>18</v>
      </c>
      <c r="L12" s="89" t="s">
        <v>17</v>
      </c>
      <c r="M12" s="89" t="s">
        <v>17</v>
      </c>
      <c r="N12" s="89" t="s">
        <v>1</v>
      </c>
      <c r="O12" s="89" t="s">
        <v>1</v>
      </c>
      <c r="P12" s="89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673</v>
      </c>
      <c r="E15" s="38">
        <f t="shared" si="0"/>
        <v>13376.983990000001</v>
      </c>
      <c r="F15" s="38">
        <f t="shared" si="0"/>
        <v>9.0659999999999989</v>
      </c>
      <c r="G15" s="38">
        <f>G17+G18+G19+G24</f>
        <v>80.873989999999992</v>
      </c>
      <c r="H15" s="38">
        <f>H17+H18+H19+H24</f>
        <v>11527.539000000001</v>
      </c>
      <c r="I15" s="38">
        <f t="shared" si="0"/>
        <v>1759.5050000000001</v>
      </c>
      <c r="J15" s="38">
        <f t="shared" si="0"/>
        <v>0</v>
      </c>
      <c r="K15" s="78">
        <f>(H15+I15)/D15*1000</f>
        <v>19743.007429420508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502.82598999999999</v>
      </c>
      <c r="F17" s="39">
        <v>0</v>
      </c>
      <c r="G17" s="39">
        <v>6.7049899999999996</v>
      </c>
      <c r="H17" s="39">
        <v>496.12099999999998</v>
      </c>
      <c r="I17" s="39"/>
      <c r="J17" s="39"/>
      <c r="K17" s="40">
        <f>(E17/D17)*1000</f>
        <v>41902.165833333333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900.96699999999998</v>
      </c>
      <c r="F18" s="43">
        <v>7.04</v>
      </c>
      <c r="G18" s="39"/>
      <c r="H18" s="39">
        <v>893.92700000000002</v>
      </c>
      <c r="I18" s="39"/>
      <c r="J18" s="39"/>
      <c r="K18" s="40">
        <f t="shared" ref="K18:K24" si="2">(E18/D18)*1000</f>
        <v>37540.291666666672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6068.2060000000001</v>
      </c>
      <c r="F19" s="39">
        <v>2.0259999999999998</v>
      </c>
      <c r="G19" s="39">
        <v>74.168999999999997</v>
      </c>
      <c r="H19" s="39">
        <v>5992.0110000000004</v>
      </c>
      <c r="I19" s="39">
        <v>0</v>
      </c>
      <c r="J19" s="39"/>
      <c r="K19" s="81">
        <f t="shared" si="2"/>
        <v>26732.185022026431</v>
      </c>
      <c r="L19" s="43">
        <f>(K19/26715)*100</f>
        <v>100.06432723947756</v>
      </c>
      <c r="M19" s="43">
        <f>(K19/26715)*100</f>
        <v>100.06432723947756</v>
      </c>
      <c r="N19" s="56">
        <v>20.091750000000001</v>
      </c>
      <c r="O19" s="19"/>
      <c r="P19" s="19"/>
      <c r="Q19" s="94">
        <f>26715-K19</f>
        <v>-17.185022026431398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410</v>
      </c>
      <c r="E24" s="39">
        <f>H24+I24</f>
        <v>5904.9849999999997</v>
      </c>
      <c r="F24" s="39">
        <v>0</v>
      </c>
      <c r="G24" s="39"/>
      <c r="H24" s="39">
        <v>4145.4799999999996</v>
      </c>
      <c r="I24" s="39">
        <v>1759.5050000000001</v>
      </c>
      <c r="J24" s="39"/>
      <c r="K24" s="40">
        <f t="shared" si="2"/>
        <v>14402.402439024389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841</v>
      </c>
      <c r="E26" s="45">
        <f t="shared" si="3"/>
        <v>20986.879000000001</v>
      </c>
      <c r="F26" s="45">
        <f t="shared" si="3"/>
        <v>89.021999999999991</v>
      </c>
      <c r="G26" s="45">
        <f t="shared" si="3"/>
        <v>263.90600000000001</v>
      </c>
      <c r="H26" s="45">
        <f>H28+H29+H30+H37+H38</f>
        <v>20633.951000000001</v>
      </c>
      <c r="I26" s="45">
        <f t="shared" si="3"/>
        <v>0</v>
      </c>
      <c r="J26" s="45">
        <f t="shared" si="3"/>
        <v>0</v>
      </c>
      <c r="K26" s="79">
        <f>(H26+I26)/D26*1000</f>
        <v>24535.019024970275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1225.29</v>
      </c>
      <c r="F28" s="46">
        <v>29.524999999999999</v>
      </c>
      <c r="G28" s="46">
        <v>21.591999999999999</v>
      </c>
      <c r="H28" s="46">
        <v>1174.173</v>
      </c>
      <c r="I28" s="46"/>
      <c r="J28" s="46"/>
      <c r="K28" s="47">
        <f>(E28/D28)*1000</f>
        <v>58347.142857142855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2535.7289999999998</v>
      </c>
      <c r="F29" s="46">
        <v>12.145</v>
      </c>
      <c r="G29" s="46"/>
      <c r="H29" s="46">
        <v>2523.5839999999998</v>
      </c>
      <c r="I29" s="46"/>
      <c r="J29" s="46"/>
      <c r="K29" s="47">
        <f t="shared" ref="K29:K49" si="5">(E29/D29)*1000</f>
        <v>56349.533333333326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16.95</v>
      </c>
      <c r="D30" s="46">
        <v>442</v>
      </c>
      <c r="E30" s="46">
        <f>F30+G30+H30</f>
        <v>12577.190999999999</v>
      </c>
      <c r="F30" s="46">
        <v>47.351999999999997</v>
      </c>
      <c r="G30" s="46">
        <v>242.31399999999999</v>
      </c>
      <c r="H30" s="46">
        <v>12287.525</v>
      </c>
      <c r="I30" s="46"/>
      <c r="J30" s="46"/>
      <c r="K30" s="82">
        <f>(E30/D30)*1000</f>
        <v>28455.18325791855</v>
      </c>
      <c r="L30" s="55">
        <f>(K30/28858)*100</f>
        <v>98.604141859860533</v>
      </c>
      <c r="M30" s="55">
        <f>(K30/28433.69)*100</f>
        <v>100.07559081469395</v>
      </c>
      <c r="N30" s="58" t="s">
        <v>58</v>
      </c>
      <c r="O30" s="24"/>
      <c r="P30" s="24"/>
      <c r="Q30" s="94">
        <f>28858-K30</f>
        <v>402.81674208144977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16.95</v>
      </c>
      <c r="D32" s="72">
        <v>390</v>
      </c>
      <c r="E32" s="46">
        <f>F32+G32+H32</f>
        <v>11703.391</v>
      </c>
      <c r="F32" s="52">
        <v>46.320999999999998</v>
      </c>
      <c r="G32" s="52">
        <v>242.31399999999999</v>
      </c>
      <c r="H32" s="52">
        <v>11414.755999999999</v>
      </c>
      <c r="I32" s="52"/>
      <c r="J32" s="52"/>
      <c r="K32" s="47">
        <f>(E32/D32)*1000</f>
        <v>30008.694871794869</v>
      </c>
      <c r="L32" s="55">
        <f>(K32/28433.69)*100</f>
        <v>105.53922080389451</v>
      </c>
      <c r="M32" s="55">
        <f>(K32/28433.69)*100</f>
        <v>105.53922080389451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200.161</v>
      </c>
      <c r="F37" s="46">
        <v>0</v>
      </c>
      <c r="G37" s="46"/>
      <c r="H37" s="46">
        <v>200.161</v>
      </c>
      <c r="I37" s="46"/>
      <c r="J37" s="46"/>
      <c r="K37" s="47">
        <f t="shared" si="5"/>
        <v>22240.111111111113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324</v>
      </c>
      <c r="E38" s="46">
        <f t="shared" si="4"/>
        <v>4448.5079999999998</v>
      </c>
      <c r="F38" s="46"/>
      <c r="G38" s="46"/>
      <c r="H38" s="46">
        <v>4448.5079999999998</v>
      </c>
      <c r="I38" s="46"/>
      <c r="J38" s="46"/>
      <c r="K38" s="47">
        <f t="shared" si="5"/>
        <v>13729.962962962964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6">D42+D43+D44+D49</f>
        <v>77</v>
      </c>
      <c r="E40" s="28">
        <f t="shared" si="6"/>
        <v>1967.1979999999999</v>
      </c>
      <c r="F40" s="28">
        <f t="shared" si="6"/>
        <v>9.1709999999999994</v>
      </c>
      <c r="G40" s="28">
        <f t="shared" si="6"/>
        <v>0</v>
      </c>
      <c r="H40" s="28">
        <f t="shared" si="6"/>
        <v>0</v>
      </c>
      <c r="I40" s="28">
        <f>I42+I43+I44+I49</f>
        <v>1958.027</v>
      </c>
      <c r="J40" s="28">
        <f t="shared" ref="J40" si="7">J42+J43+J44+J49</f>
        <v>0</v>
      </c>
      <c r="K40" s="80">
        <f>(H40+I40)/D40*1000</f>
        <v>25428.922077922078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178.19299999999998</v>
      </c>
      <c r="F42" s="65">
        <v>3.2709999999999999</v>
      </c>
      <c r="G42" s="65"/>
      <c r="H42" s="65">
        <v>0</v>
      </c>
      <c r="I42" s="65">
        <v>174.922</v>
      </c>
      <c r="J42" s="65"/>
      <c r="K42" s="66">
        <f t="shared" si="5"/>
        <v>44548.249999999993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129.04900000000001</v>
      </c>
      <c r="F43" s="65">
        <v>2.944</v>
      </c>
      <c r="G43" s="65"/>
      <c r="H43" s="65">
        <v>0</v>
      </c>
      <c r="I43" s="65">
        <v>126.105</v>
      </c>
      <c r="J43" s="65"/>
      <c r="K43" s="66">
        <f t="shared" si="5"/>
        <v>43016.333333333336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84">
        <v>42</v>
      </c>
      <c r="E44" s="65">
        <f t="shared" ref="E44:E49" si="8">F44+G44+H44+I44</f>
        <v>1212.0359999999998</v>
      </c>
      <c r="F44" s="65">
        <v>2.956</v>
      </c>
      <c r="G44" s="65"/>
      <c r="H44" s="65">
        <v>0</v>
      </c>
      <c r="I44" s="65">
        <v>1209.08</v>
      </c>
      <c r="J44" s="65"/>
      <c r="K44" s="83">
        <f t="shared" si="5"/>
        <v>28857.999999999996</v>
      </c>
      <c r="L44" s="69">
        <f>(K44/28858)*100</f>
        <v>99.999999999999986</v>
      </c>
      <c r="M44" s="69">
        <f>(K44/28433.69)*100</f>
        <v>101.49227905347493</v>
      </c>
      <c r="N44" s="60"/>
      <c r="O44" s="60"/>
      <c r="P44" s="60"/>
      <c r="Q44" s="93">
        <f>28433.69-K44</f>
        <v>-424.30999999999767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28</v>
      </c>
      <c r="E49" s="65">
        <f t="shared" si="8"/>
        <v>447.92</v>
      </c>
      <c r="F49" s="65">
        <v>0</v>
      </c>
      <c r="G49" s="65"/>
      <c r="H49" s="65">
        <v>0</v>
      </c>
      <c r="I49" s="65">
        <v>447.92</v>
      </c>
      <c r="J49" s="65"/>
      <c r="K49" s="66">
        <f t="shared" si="5"/>
        <v>15997.142857142859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27" t="s">
        <v>55</v>
      </c>
      <c r="B50" s="127"/>
      <c r="C50" s="127"/>
      <c r="D50" s="127"/>
      <c r="E50" s="127"/>
      <c r="F50" s="127"/>
      <c r="G50" s="127"/>
      <c r="H50" s="127"/>
      <c r="I50" s="91"/>
      <c r="J50" s="1"/>
      <c r="K50" s="67"/>
      <c r="L50" s="4"/>
      <c r="M50" s="4"/>
      <c r="N50" s="11"/>
      <c r="O50" s="11"/>
      <c r="P50" s="11"/>
    </row>
    <row r="51" spans="1:16" ht="19.5" customHeight="1">
      <c r="A51" s="91"/>
      <c r="B51" s="91"/>
      <c r="C51" s="91"/>
      <c r="D51" s="91"/>
      <c r="E51" s="91"/>
      <c r="F51" s="91"/>
      <c r="G51" s="13"/>
      <c r="H51" s="91"/>
      <c r="I51" s="91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90"/>
      <c r="H53" s="2"/>
      <c r="I53" s="2"/>
      <c r="J53" s="2"/>
      <c r="K53" s="35"/>
    </row>
    <row r="54" spans="1:16" ht="18.75">
      <c r="A54" s="90" t="s">
        <v>9</v>
      </c>
      <c r="B54" s="2"/>
      <c r="C54" s="2"/>
      <c r="D54" s="2"/>
      <c r="E54" s="2"/>
      <c r="F54" s="2"/>
      <c r="G54" s="90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N9:P10"/>
    <mergeCell ref="A9:A12"/>
    <mergeCell ref="B12:C12"/>
    <mergeCell ref="B9:C9"/>
    <mergeCell ref="A2:P2"/>
    <mergeCell ref="A3:P3"/>
    <mergeCell ref="A4:P4"/>
    <mergeCell ref="A5:P5"/>
    <mergeCell ref="A6:P6"/>
    <mergeCell ref="A7:P7"/>
    <mergeCell ref="E9:J9"/>
    <mergeCell ref="F10:H10"/>
    <mergeCell ref="E10:E11"/>
    <mergeCell ref="B10:B11"/>
    <mergeCell ref="C10:C11"/>
    <mergeCell ref="A50:H50"/>
    <mergeCell ref="J10:J11"/>
    <mergeCell ref="K9:K11"/>
    <mergeCell ref="L9:L11"/>
    <mergeCell ref="M9:M11"/>
    <mergeCell ref="D9:D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G1:K1"/>
  <sheetViews>
    <sheetView view="pageBreakPreview" topLeftCell="A24" zoomScale="60" workbookViewId="0">
      <selection activeCell="A24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19" zoomScale="60" workbookViewId="0">
      <selection activeCell="A19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fitToWidth="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view="pageBreakPreview" topLeftCell="A43" zoomScale="60" workbookViewId="0">
      <selection activeCell="A43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6384" width="8.7109375" style="10"/>
  </cols>
  <sheetData>
    <row r="1" spans="1:16">
      <c r="K1" s="68"/>
      <c r="M1" s="3"/>
    </row>
    <row r="2" spans="1:16" ht="18.75">
      <c r="A2" s="143" t="s">
        <v>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6" ht="18.75">
      <c r="A3" s="143" t="s">
        <v>48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6" ht="18.75">
      <c r="A4" s="143" t="s">
        <v>59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6">
      <c r="A5" s="145" t="s">
        <v>10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8.75">
      <c r="A6" s="151" t="s">
        <v>49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</row>
    <row r="7" spans="1:16" ht="15.75">
      <c r="A7" s="147" t="s">
        <v>25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1:16">
      <c r="K8" s="68"/>
    </row>
    <row r="9" spans="1:16" ht="27" customHeight="1">
      <c r="A9" s="138" t="s">
        <v>11</v>
      </c>
      <c r="B9" s="141" t="s">
        <v>27</v>
      </c>
      <c r="C9" s="142"/>
      <c r="D9" s="128" t="s">
        <v>12</v>
      </c>
      <c r="E9" s="141" t="s">
        <v>52</v>
      </c>
      <c r="F9" s="148"/>
      <c r="G9" s="148"/>
      <c r="H9" s="148"/>
      <c r="I9" s="148"/>
      <c r="J9" s="148"/>
      <c r="K9" s="130" t="s">
        <v>13</v>
      </c>
      <c r="L9" s="133" t="s">
        <v>29</v>
      </c>
      <c r="M9" s="133" t="s">
        <v>30</v>
      </c>
      <c r="N9" s="137" t="s">
        <v>31</v>
      </c>
      <c r="O9" s="137"/>
      <c r="P9" s="137"/>
    </row>
    <row r="10" spans="1:16" ht="88.5" customHeight="1">
      <c r="A10" s="138"/>
      <c r="B10" s="128" t="s">
        <v>21</v>
      </c>
      <c r="C10" s="128" t="s">
        <v>41</v>
      </c>
      <c r="D10" s="136"/>
      <c r="E10" s="128" t="s">
        <v>21</v>
      </c>
      <c r="F10" s="139" t="s">
        <v>20</v>
      </c>
      <c r="G10" s="148"/>
      <c r="H10" s="148"/>
      <c r="I10" s="7"/>
      <c r="J10" s="128" t="s">
        <v>19</v>
      </c>
      <c r="K10" s="131"/>
      <c r="L10" s="134"/>
      <c r="M10" s="134"/>
      <c r="N10" s="137"/>
      <c r="O10" s="137"/>
      <c r="P10" s="137"/>
    </row>
    <row r="11" spans="1:16" ht="276" customHeight="1">
      <c r="A11" s="138"/>
      <c r="B11" s="129"/>
      <c r="C11" s="129"/>
      <c r="D11" s="136"/>
      <c r="E11" s="149"/>
      <c r="F11" s="88" t="s">
        <v>24</v>
      </c>
      <c r="G11" s="88" t="s">
        <v>22</v>
      </c>
      <c r="H11" s="5" t="s">
        <v>23</v>
      </c>
      <c r="I11" s="5" t="s">
        <v>44</v>
      </c>
      <c r="J11" s="129"/>
      <c r="K11" s="132"/>
      <c r="L11" s="135"/>
      <c r="M11" s="135"/>
      <c r="N11" s="8" t="s">
        <v>45</v>
      </c>
      <c r="O11" s="8" t="s">
        <v>46</v>
      </c>
      <c r="P11" s="8" t="s">
        <v>47</v>
      </c>
    </row>
    <row r="12" spans="1:16" ht="19.5" customHeight="1">
      <c r="A12" s="128"/>
      <c r="B12" s="139" t="s">
        <v>28</v>
      </c>
      <c r="C12" s="140"/>
      <c r="D12" s="85" t="s">
        <v>0</v>
      </c>
      <c r="E12" s="85" t="s">
        <v>1</v>
      </c>
      <c r="F12" s="85" t="s">
        <v>1</v>
      </c>
      <c r="G12" s="85" t="s">
        <v>1</v>
      </c>
      <c r="H12" s="85" t="s">
        <v>1</v>
      </c>
      <c r="I12" s="85" t="s">
        <v>1</v>
      </c>
      <c r="J12" s="85" t="s">
        <v>1</v>
      </c>
      <c r="K12" s="70" t="s">
        <v>18</v>
      </c>
      <c r="L12" s="85" t="s">
        <v>17</v>
      </c>
      <c r="M12" s="85" t="s">
        <v>17</v>
      </c>
      <c r="N12" s="85" t="s">
        <v>1</v>
      </c>
      <c r="O12" s="85" t="s">
        <v>1</v>
      </c>
      <c r="P12" s="8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683.5</v>
      </c>
      <c r="E15" s="38">
        <f t="shared" si="0"/>
        <v>15749.347</v>
      </c>
      <c r="F15" s="38">
        <f t="shared" si="0"/>
        <v>8.277000000000001</v>
      </c>
      <c r="G15" s="38">
        <f>G17+G18+G19+G24</f>
        <v>105.033</v>
      </c>
      <c r="H15" s="38">
        <f>H17+H18+H19+H24</f>
        <v>13994.584000000001</v>
      </c>
      <c r="I15" s="38">
        <f t="shared" si="0"/>
        <v>1641.453</v>
      </c>
      <c r="J15" s="38">
        <f t="shared" si="0"/>
        <v>0</v>
      </c>
      <c r="K15" s="78">
        <f>(H15+I15)/D15*1000</f>
        <v>22876.425749817121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6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456.09500000000003</v>
      </c>
      <c r="F17" s="39">
        <v>0</v>
      </c>
      <c r="G17" s="39">
        <v>6.3810000000000002</v>
      </c>
      <c r="H17" s="39">
        <v>449.714</v>
      </c>
      <c r="I17" s="39"/>
      <c r="J17" s="39"/>
      <c r="K17" s="40">
        <f>(E17/D17)*1000</f>
        <v>38007.916666666664</v>
      </c>
      <c r="L17" s="39" t="s">
        <v>2</v>
      </c>
      <c r="M17" s="39" t="s">
        <v>2</v>
      </c>
      <c r="N17" s="19"/>
      <c r="O17" s="19"/>
      <c r="P17" s="19"/>
    </row>
    <row r="18" spans="1:16" ht="66" customHeight="1">
      <c r="A18" s="20" t="s">
        <v>33</v>
      </c>
      <c r="B18" s="38">
        <v>24</v>
      </c>
      <c r="C18" s="16" t="s">
        <v>37</v>
      </c>
      <c r="D18" s="39">
        <v>23.5</v>
      </c>
      <c r="E18" s="39">
        <f t="shared" ref="E18:E23" si="1">F18+G18+H18+J18</f>
        <v>749.697</v>
      </c>
      <c r="F18" s="39">
        <v>6.4710000000000001</v>
      </c>
      <c r="G18" s="39"/>
      <c r="H18" s="39">
        <v>743.226</v>
      </c>
      <c r="I18" s="39"/>
      <c r="J18" s="39"/>
      <c r="K18" s="40">
        <f t="shared" ref="K18:K24" si="2">(E18/D18)*1000</f>
        <v>31902</v>
      </c>
      <c r="L18" s="39" t="s">
        <v>2</v>
      </c>
      <c r="M18" s="39" t="s">
        <v>2</v>
      </c>
      <c r="N18" s="19"/>
      <c r="O18" s="19"/>
      <c r="P18" s="19"/>
    </row>
    <row r="19" spans="1:16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8759.6270000000004</v>
      </c>
      <c r="F19" s="39">
        <v>1.806</v>
      </c>
      <c r="G19" s="39">
        <v>98.652000000000001</v>
      </c>
      <c r="H19" s="39">
        <v>8659.1689999999999</v>
      </c>
      <c r="I19" s="39">
        <v>0</v>
      </c>
      <c r="J19" s="39"/>
      <c r="K19" s="81">
        <f t="shared" si="2"/>
        <v>38588.66519823789</v>
      </c>
      <c r="L19" s="43">
        <f>(K19/26400)*100</f>
        <v>146.16918635696169</v>
      </c>
      <c r="M19" s="43">
        <f>(K19/24615.7)*100</f>
        <v>156.76444382340492</v>
      </c>
      <c r="N19" s="56">
        <v>20.091750000000001</v>
      </c>
      <c r="O19" s="19"/>
      <c r="P19" s="19"/>
    </row>
    <row r="20" spans="1:16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6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6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6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6" ht="48.75" customHeight="1">
      <c r="A24" s="20" t="s">
        <v>5</v>
      </c>
      <c r="B24" s="38">
        <v>548.4</v>
      </c>
      <c r="C24" s="16" t="s">
        <v>37</v>
      </c>
      <c r="D24" s="39">
        <v>421</v>
      </c>
      <c r="E24" s="39">
        <f>H24+I24</f>
        <v>5783.9279999999999</v>
      </c>
      <c r="F24" s="39">
        <v>0</v>
      </c>
      <c r="G24" s="39"/>
      <c r="H24" s="39">
        <v>4142.4750000000004</v>
      </c>
      <c r="I24" s="39">
        <v>1641.453</v>
      </c>
      <c r="J24" s="39"/>
      <c r="K24" s="40">
        <f t="shared" si="2"/>
        <v>13738.546318289786</v>
      </c>
      <c r="L24" s="39" t="s">
        <v>2</v>
      </c>
      <c r="M24" s="39" t="s">
        <v>2</v>
      </c>
      <c r="N24" s="19"/>
      <c r="O24" s="19"/>
      <c r="P24" s="19"/>
    </row>
    <row r="25" spans="1:16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6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843.5</v>
      </c>
      <c r="E26" s="45">
        <f t="shared" si="3"/>
        <v>23983.913</v>
      </c>
      <c r="F26" s="45">
        <f t="shared" si="3"/>
        <v>80.311999999999998</v>
      </c>
      <c r="G26" s="45">
        <f t="shared" si="3"/>
        <v>254.72499999999999</v>
      </c>
      <c r="H26" s="45">
        <f>H28+H29+H30+H37+H38</f>
        <v>23648.876</v>
      </c>
      <c r="I26" s="45">
        <f t="shared" si="3"/>
        <v>0</v>
      </c>
      <c r="J26" s="45">
        <f t="shared" si="3"/>
        <v>0</v>
      </c>
      <c r="K26" s="79">
        <f>(H26+I26)/D26*1000</f>
        <v>28036.604623592175</v>
      </c>
      <c r="L26" s="46" t="s">
        <v>2</v>
      </c>
      <c r="M26" s="46" t="s">
        <v>2</v>
      </c>
      <c r="N26" s="24"/>
      <c r="O26" s="24"/>
      <c r="P26" s="24"/>
    </row>
    <row r="27" spans="1:16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6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1047.7169999999999</v>
      </c>
      <c r="F28" s="46">
        <v>28.504999999999999</v>
      </c>
      <c r="G28" s="46">
        <v>47.826000000000001</v>
      </c>
      <c r="H28" s="46">
        <v>971.38599999999997</v>
      </c>
      <c r="I28" s="46"/>
      <c r="J28" s="46"/>
      <c r="K28" s="47">
        <f>(E28/D28)*1000</f>
        <v>49891.28571428571</v>
      </c>
      <c r="L28" s="46" t="s">
        <v>2</v>
      </c>
      <c r="M28" s="46" t="s">
        <v>2</v>
      </c>
      <c r="N28" s="24"/>
      <c r="O28" s="24"/>
      <c r="P28" s="24"/>
    </row>
    <row r="29" spans="1:16" ht="138" customHeight="1">
      <c r="A29" s="23" t="s">
        <v>43</v>
      </c>
      <c r="B29" s="45">
        <v>45.75</v>
      </c>
      <c r="C29" s="25" t="s">
        <v>37</v>
      </c>
      <c r="D29" s="46">
        <v>44.5</v>
      </c>
      <c r="E29" s="46">
        <f t="shared" ref="E29:E38" si="4">F29+G29+H29</f>
        <v>2487.8289999999997</v>
      </c>
      <c r="F29" s="46">
        <v>10.138</v>
      </c>
      <c r="G29" s="46"/>
      <c r="H29" s="46">
        <v>2477.6909999999998</v>
      </c>
      <c r="I29" s="46"/>
      <c r="J29" s="46"/>
      <c r="K29" s="47">
        <f t="shared" ref="K29:K49" si="5">(E29/D29)*1000</f>
        <v>55906.269662921339</v>
      </c>
      <c r="L29" s="46" t="s">
        <v>2</v>
      </c>
      <c r="M29" s="46" t="s">
        <v>2</v>
      </c>
      <c r="N29" s="24"/>
      <c r="O29" s="24"/>
      <c r="P29" s="24"/>
    </row>
    <row r="30" spans="1:16" ht="97.5" customHeight="1">
      <c r="A30" s="23" t="s">
        <v>54</v>
      </c>
      <c r="B30" s="45">
        <v>705.34</v>
      </c>
      <c r="C30" s="45">
        <v>17.75</v>
      </c>
      <c r="D30" s="46">
        <v>440.5</v>
      </c>
      <c r="E30" s="46">
        <f>F30+G30+H30</f>
        <v>16186.525</v>
      </c>
      <c r="F30" s="46">
        <v>41.668999999999997</v>
      </c>
      <c r="G30" s="46">
        <v>206.899</v>
      </c>
      <c r="H30" s="46">
        <v>15937.957</v>
      </c>
      <c r="I30" s="46"/>
      <c r="J30" s="46"/>
      <c r="K30" s="82">
        <f>(E30/D30)*1000</f>
        <v>36745.800227014755</v>
      </c>
      <c r="L30" s="55">
        <f>(K30/26500)*100</f>
        <v>138.66339708307456</v>
      </c>
      <c r="M30" s="55">
        <f>(K30/26543.96)*100</f>
        <v>138.43375376927466</v>
      </c>
      <c r="N30" s="58">
        <v>40.131540000000001</v>
      </c>
      <c r="O30" s="24"/>
      <c r="P30" s="24"/>
    </row>
    <row r="31" spans="1:16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6" s="54" customFormat="1" ht="22.5" customHeight="1">
      <c r="A32" s="26" t="s">
        <v>39</v>
      </c>
      <c r="B32" s="51">
        <v>604.6</v>
      </c>
      <c r="C32" s="48">
        <v>17.75</v>
      </c>
      <c r="D32" s="72">
        <v>409</v>
      </c>
      <c r="E32" s="46">
        <f>F32+G32+H32</f>
        <v>14924.022000000001</v>
      </c>
      <c r="F32" s="52">
        <v>40.765999999999998</v>
      </c>
      <c r="G32" s="52">
        <v>206.899</v>
      </c>
      <c r="H32" s="52">
        <v>14676.357</v>
      </c>
      <c r="I32" s="52"/>
      <c r="J32" s="52"/>
      <c r="K32" s="47">
        <f>(E32/D32)*1000</f>
        <v>36489.051344743282</v>
      </c>
      <c r="L32" s="55">
        <f>(K32/26500)*100</f>
        <v>137.69453337638976</v>
      </c>
      <c r="M32" s="55">
        <f>(K32/26543.96)*100</f>
        <v>137.46649461777099</v>
      </c>
      <c r="N32" s="57">
        <v>40.131540000000001</v>
      </c>
      <c r="O32" s="53"/>
      <c r="P32" s="53"/>
    </row>
    <row r="33" spans="1:16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6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6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6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6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186.60599999999999</v>
      </c>
      <c r="F37" s="46">
        <v>0</v>
      </c>
      <c r="G37" s="46"/>
      <c r="H37" s="46">
        <v>186.60599999999999</v>
      </c>
      <c r="I37" s="46"/>
      <c r="J37" s="46"/>
      <c r="K37" s="47">
        <f t="shared" si="5"/>
        <v>20734</v>
      </c>
      <c r="L37" s="46"/>
      <c r="M37" s="46"/>
      <c r="N37" s="24"/>
      <c r="O37" s="24"/>
      <c r="P37" s="24"/>
    </row>
    <row r="38" spans="1:16" ht="33" customHeight="1">
      <c r="A38" s="23" t="s">
        <v>5</v>
      </c>
      <c r="B38" s="45">
        <v>398.2</v>
      </c>
      <c r="C38" s="25" t="s">
        <v>37</v>
      </c>
      <c r="D38" s="46">
        <v>328.5</v>
      </c>
      <c r="E38" s="46">
        <f t="shared" si="4"/>
        <v>4075.2359999999999</v>
      </c>
      <c r="F38" s="46"/>
      <c r="G38" s="46"/>
      <c r="H38" s="46">
        <v>4075.2359999999999</v>
      </c>
      <c r="I38" s="46"/>
      <c r="J38" s="46"/>
      <c r="K38" s="47">
        <f t="shared" si="5"/>
        <v>12405.589041095891</v>
      </c>
      <c r="L38" s="46" t="s">
        <v>2</v>
      </c>
      <c r="M38" s="46" t="s">
        <v>2</v>
      </c>
      <c r="N38" s="24"/>
      <c r="O38" s="24"/>
      <c r="P38" s="24"/>
    </row>
    <row r="39" spans="1:16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6" ht="15.6" customHeight="1">
      <c r="A40" s="27" t="s">
        <v>53</v>
      </c>
      <c r="B40" s="28">
        <f>B42+B43+B44+B49</f>
        <v>127.25999999999999</v>
      </c>
      <c r="C40" s="32" t="s">
        <v>37</v>
      </c>
      <c r="D40" s="28">
        <f t="shared" ref="D40:H40" si="6">D42+D43+D44+D49</f>
        <v>76</v>
      </c>
      <c r="E40" s="28">
        <f t="shared" si="6"/>
        <v>3042.49</v>
      </c>
      <c r="F40" s="28">
        <f t="shared" si="6"/>
        <v>8.6850000000000005</v>
      </c>
      <c r="G40" s="28">
        <f t="shared" si="6"/>
        <v>0</v>
      </c>
      <c r="H40" s="28">
        <f t="shared" si="6"/>
        <v>0</v>
      </c>
      <c r="I40" s="28">
        <f>I42+I43+I44+I49</f>
        <v>3033.8049999999998</v>
      </c>
      <c r="J40" s="28">
        <f t="shared" ref="J40" si="7">J42+J43+J44+J49</f>
        <v>0</v>
      </c>
      <c r="K40" s="80">
        <f>(H40+I40)/D40*1000</f>
        <v>39918.48684210526</v>
      </c>
      <c r="L40" s="30" t="s">
        <v>2</v>
      </c>
      <c r="M40" s="30" t="s">
        <v>2</v>
      </c>
      <c r="N40" s="60"/>
      <c r="O40" s="60"/>
      <c r="P40" s="60"/>
    </row>
    <row r="41" spans="1:16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6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158.72300000000001</v>
      </c>
      <c r="F42" s="65">
        <v>3.145</v>
      </c>
      <c r="G42" s="65"/>
      <c r="H42" s="65">
        <v>0</v>
      </c>
      <c r="I42" s="65">
        <v>155.578</v>
      </c>
      <c r="J42" s="65"/>
      <c r="K42" s="66">
        <f t="shared" si="5"/>
        <v>39680.75</v>
      </c>
      <c r="L42" s="65" t="s">
        <v>2</v>
      </c>
      <c r="M42" s="65" t="s">
        <v>2</v>
      </c>
      <c r="N42" s="60"/>
      <c r="O42" s="60"/>
      <c r="P42" s="60"/>
    </row>
    <row r="43" spans="1:16" ht="69" customHeight="1">
      <c r="A43" s="27" t="s">
        <v>33</v>
      </c>
      <c r="B43" s="62">
        <v>4</v>
      </c>
      <c r="C43" s="32" t="s">
        <v>37</v>
      </c>
      <c r="D43" s="65">
        <v>4</v>
      </c>
      <c r="E43" s="65">
        <f>F43+G43+H43+I43</f>
        <v>158.53699999999998</v>
      </c>
      <c r="F43" s="65">
        <v>2.831</v>
      </c>
      <c r="G43" s="65"/>
      <c r="H43" s="65">
        <v>0</v>
      </c>
      <c r="I43" s="65">
        <v>155.70599999999999</v>
      </c>
      <c r="J43" s="65"/>
      <c r="K43" s="66">
        <f t="shared" si="5"/>
        <v>39634.249999999993</v>
      </c>
      <c r="L43" s="65" t="s">
        <v>2</v>
      </c>
      <c r="M43" s="65" t="s">
        <v>2</v>
      </c>
      <c r="N43" s="60"/>
      <c r="O43" s="60"/>
      <c r="P43" s="60"/>
    </row>
    <row r="44" spans="1:16" ht="94.5" customHeight="1">
      <c r="A44" s="34" t="s">
        <v>36</v>
      </c>
      <c r="B44" s="63">
        <v>73.41</v>
      </c>
      <c r="C44" s="63">
        <v>6.5</v>
      </c>
      <c r="D44" s="84">
        <v>41</v>
      </c>
      <c r="E44" s="65">
        <f t="shared" ref="E44:E49" si="8">F44+G44+H44+I44</f>
        <v>2291.8999999999996</v>
      </c>
      <c r="F44" s="84">
        <v>2.7090000000000001</v>
      </c>
      <c r="G44" s="65"/>
      <c r="H44" s="65">
        <v>0</v>
      </c>
      <c r="I44" s="65">
        <v>2289.1909999999998</v>
      </c>
      <c r="J44" s="65"/>
      <c r="K44" s="83">
        <f t="shared" si="5"/>
        <v>55899.999999999993</v>
      </c>
      <c r="L44" s="69">
        <f>(K44/24800)*100</f>
        <v>225.40322580645159</v>
      </c>
      <c r="M44" s="69">
        <f>(K44/25574)*100</f>
        <v>218.5813717056385</v>
      </c>
      <c r="N44" s="60"/>
      <c r="O44" s="60"/>
      <c r="P44" s="60"/>
    </row>
    <row r="45" spans="1:16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6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6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6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8"/>
        <v>433.33</v>
      </c>
      <c r="F49" s="65">
        <v>0</v>
      </c>
      <c r="G49" s="65"/>
      <c r="H49" s="65">
        <v>0</v>
      </c>
      <c r="I49" s="65">
        <v>433.33</v>
      </c>
      <c r="J49" s="65"/>
      <c r="K49" s="66">
        <f t="shared" si="5"/>
        <v>16049.259259259259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27" t="s">
        <v>55</v>
      </c>
      <c r="B50" s="127"/>
      <c r="C50" s="127"/>
      <c r="D50" s="127"/>
      <c r="E50" s="127"/>
      <c r="F50" s="127"/>
      <c r="G50" s="127"/>
      <c r="H50" s="127"/>
      <c r="I50" s="87"/>
      <c r="J50" s="1"/>
      <c r="K50" s="67"/>
      <c r="L50" s="4"/>
      <c r="M50" s="4"/>
      <c r="N50" s="11"/>
      <c r="O50" s="11"/>
      <c r="P50" s="11"/>
    </row>
    <row r="51" spans="1:16" ht="19.5" customHeight="1">
      <c r="A51" s="87"/>
      <c r="B51" s="87"/>
      <c r="C51" s="87"/>
      <c r="D51" s="87"/>
      <c r="E51" s="87"/>
      <c r="F51" s="87"/>
      <c r="G51" s="13"/>
      <c r="H51" s="87"/>
      <c r="I51" s="8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86"/>
      <c r="H53" s="2"/>
      <c r="I53" s="2"/>
      <c r="J53" s="2"/>
      <c r="K53" s="35"/>
    </row>
    <row r="54" spans="1:16" ht="18.75">
      <c r="A54" s="86" t="s">
        <v>9</v>
      </c>
      <c r="B54" s="2"/>
      <c r="C54" s="2"/>
      <c r="D54" s="2"/>
      <c r="E54" s="2"/>
      <c r="F54" s="2"/>
      <c r="G54" s="8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9" zoomScale="60" workbookViewId="0">
      <selection activeCell="D30" sqref="D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43" t="s">
        <v>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6" ht="18.75">
      <c r="A3" s="143" t="s">
        <v>48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6" ht="18.75">
      <c r="A4" s="150" t="s">
        <v>61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6">
      <c r="A5" s="145" t="s">
        <v>10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8.75">
      <c r="A6" s="146" t="s">
        <v>49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6" ht="15.75">
      <c r="A7" s="147" t="s">
        <v>25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1:16">
      <c r="K8" s="68"/>
    </row>
    <row r="9" spans="1:16" ht="27" customHeight="1">
      <c r="A9" s="138" t="s">
        <v>11</v>
      </c>
      <c r="B9" s="141" t="s">
        <v>27</v>
      </c>
      <c r="C9" s="142"/>
      <c r="D9" s="128" t="s">
        <v>12</v>
      </c>
      <c r="E9" s="141" t="s">
        <v>52</v>
      </c>
      <c r="F9" s="148"/>
      <c r="G9" s="148"/>
      <c r="H9" s="148"/>
      <c r="I9" s="148"/>
      <c r="J9" s="148"/>
      <c r="K9" s="130" t="s">
        <v>13</v>
      </c>
      <c r="L9" s="133" t="s">
        <v>29</v>
      </c>
      <c r="M9" s="133" t="s">
        <v>30</v>
      </c>
      <c r="N9" s="137" t="s">
        <v>31</v>
      </c>
      <c r="O9" s="137"/>
      <c r="P9" s="137"/>
    </row>
    <row r="10" spans="1:16" ht="88.5" customHeight="1">
      <c r="A10" s="138"/>
      <c r="B10" s="128" t="s">
        <v>21</v>
      </c>
      <c r="C10" s="128" t="s">
        <v>41</v>
      </c>
      <c r="D10" s="136"/>
      <c r="E10" s="128" t="s">
        <v>21</v>
      </c>
      <c r="F10" s="139" t="s">
        <v>20</v>
      </c>
      <c r="G10" s="148"/>
      <c r="H10" s="148"/>
      <c r="I10" s="7"/>
      <c r="J10" s="128" t="s">
        <v>19</v>
      </c>
      <c r="K10" s="131"/>
      <c r="L10" s="134"/>
      <c r="M10" s="134"/>
      <c r="N10" s="137"/>
      <c r="O10" s="137"/>
      <c r="P10" s="137"/>
    </row>
    <row r="11" spans="1:16" ht="276" customHeight="1">
      <c r="A11" s="138"/>
      <c r="B11" s="129"/>
      <c r="C11" s="129"/>
      <c r="D11" s="136"/>
      <c r="E11" s="149"/>
      <c r="F11" s="99" t="s">
        <v>24</v>
      </c>
      <c r="G11" s="99" t="s">
        <v>22</v>
      </c>
      <c r="H11" s="5" t="s">
        <v>23</v>
      </c>
      <c r="I11" s="5" t="s">
        <v>44</v>
      </c>
      <c r="J11" s="129"/>
      <c r="K11" s="132"/>
      <c r="L11" s="135"/>
      <c r="M11" s="135"/>
      <c r="N11" s="8" t="s">
        <v>45</v>
      </c>
      <c r="O11" s="8" t="s">
        <v>46</v>
      </c>
      <c r="P11" s="8" t="s">
        <v>47</v>
      </c>
    </row>
    <row r="12" spans="1:16" ht="19.5" customHeight="1">
      <c r="A12" s="128"/>
      <c r="B12" s="139" t="s">
        <v>28</v>
      </c>
      <c r="C12" s="140"/>
      <c r="D12" s="95" t="s">
        <v>0</v>
      </c>
      <c r="E12" s="95" t="s">
        <v>1</v>
      </c>
      <c r="F12" s="95" t="s">
        <v>1</v>
      </c>
      <c r="G12" s="95" t="s">
        <v>1</v>
      </c>
      <c r="H12" s="95" t="s">
        <v>1</v>
      </c>
      <c r="I12" s="95" t="s">
        <v>1</v>
      </c>
      <c r="J12" s="95" t="s">
        <v>1</v>
      </c>
      <c r="K12" s="70" t="s">
        <v>18</v>
      </c>
      <c r="L12" s="95" t="s">
        <v>17</v>
      </c>
      <c r="M12" s="95" t="s">
        <v>17</v>
      </c>
      <c r="N12" s="95" t="s">
        <v>1</v>
      </c>
      <c r="O12" s="95" t="s">
        <v>1</v>
      </c>
      <c r="P12" s="9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674.5</v>
      </c>
      <c r="E15" s="38">
        <f t="shared" si="0"/>
        <v>13335.278999999999</v>
      </c>
      <c r="F15" s="38">
        <f t="shared" si="0"/>
        <v>9.0659999999999989</v>
      </c>
      <c r="G15" s="38">
        <f>G17+G18+G19+G24</f>
        <v>184.28900000000002</v>
      </c>
      <c r="H15" s="38">
        <f>H17+H18+H19+H24</f>
        <v>11370.867</v>
      </c>
      <c r="I15" s="38">
        <f t="shared" si="0"/>
        <v>1771.057</v>
      </c>
      <c r="J15" s="38">
        <f t="shared" si="0"/>
        <v>0</v>
      </c>
      <c r="K15" s="78">
        <f>(H15+I15)/D15*1000</f>
        <v>19483.949592290584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400.13099999999997</v>
      </c>
      <c r="F17" s="39">
        <v>0</v>
      </c>
      <c r="G17" s="39">
        <v>8.8949999999999996</v>
      </c>
      <c r="H17" s="39">
        <v>391.23599999999999</v>
      </c>
      <c r="I17" s="39"/>
      <c r="J17" s="39"/>
      <c r="K17" s="40">
        <f>(E17/D17)*1000</f>
        <v>33344.249999999993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867.601</v>
      </c>
      <c r="F18" s="43">
        <v>7.04</v>
      </c>
      <c r="G18" s="39"/>
      <c r="H18" s="39">
        <v>860.56100000000004</v>
      </c>
      <c r="I18" s="39"/>
      <c r="J18" s="39"/>
      <c r="K18" s="40">
        <f t="shared" ref="K18:K24" si="2">(E18/D18)*1000</f>
        <v>36150.041666666664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6037.59</v>
      </c>
      <c r="F19" s="39">
        <v>2.0259999999999998</v>
      </c>
      <c r="G19" s="39">
        <v>175.39400000000001</v>
      </c>
      <c r="H19" s="39">
        <v>5860.17</v>
      </c>
      <c r="I19" s="39">
        <v>0</v>
      </c>
      <c r="J19" s="39"/>
      <c r="K19" s="81">
        <f t="shared" si="2"/>
        <v>26715</v>
      </c>
      <c r="L19" s="43">
        <f>(K19/26715)*100</f>
        <v>100</v>
      </c>
      <c r="M19" s="43">
        <f>(K19/26715)*100</f>
        <v>100</v>
      </c>
      <c r="N19" s="56">
        <v>20.091750000000001</v>
      </c>
      <c r="O19" s="19"/>
      <c r="P19" s="19"/>
      <c r="Q19" s="94">
        <f>26715-K19</f>
        <v>0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412.5</v>
      </c>
      <c r="E24" s="39">
        <f>H24+I24</f>
        <v>6029.9569999999994</v>
      </c>
      <c r="F24" s="39">
        <v>0</v>
      </c>
      <c r="G24" s="39"/>
      <c r="H24" s="39">
        <v>4258.8999999999996</v>
      </c>
      <c r="I24" s="39">
        <v>1771.057</v>
      </c>
      <c r="J24" s="39"/>
      <c r="K24" s="40">
        <f t="shared" si="2"/>
        <v>14618.077575757574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831.1</v>
      </c>
      <c r="E26" s="45">
        <f t="shared" si="3"/>
        <v>20823.343000000001</v>
      </c>
      <c r="F26" s="45">
        <f t="shared" si="3"/>
        <v>84.085999999999999</v>
      </c>
      <c r="G26" s="45">
        <f t="shared" si="3"/>
        <v>309.93400000000003</v>
      </c>
      <c r="H26" s="45">
        <f>H28+H29+H30+H37+H38</f>
        <v>20429.323</v>
      </c>
      <c r="I26" s="45">
        <f t="shared" si="3"/>
        <v>0</v>
      </c>
      <c r="J26" s="45">
        <f t="shared" si="3"/>
        <v>0</v>
      </c>
      <c r="K26" s="79">
        <f>(H26+I26)/D26*1000</f>
        <v>24581.064853808206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1096.405</v>
      </c>
      <c r="F28" s="46">
        <v>29.524999999999999</v>
      </c>
      <c r="G28" s="46">
        <v>19.524000000000001</v>
      </c>
      <c r="H28" s="46">
        <v>1047.356</v>
      </c>
      <c r="I28" s="46"/>
      <c r="J28" s="46"/>
      <c r="K28" s="47">
        <f>(E28/D28)*1000</f>
        <v>52209.761904761908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2538.866</v>
      </c>
      <c r="F29" s="46">
        <v>8.0950000000000006</v>
      </c>
      <c r="G29" s="46"/>
      <c r="H29" s="46">
        <v>2530.7710000000002</v>
      </c>
      <c r="I29" s="46"/>
      <c r="J29" s="46"/>
      <c r="K29" s="47">
        <f t="shared" ref="K29:K49" si="5">(E29/D29)*1000</f>
        <v>56419.244444444448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428.3</v>
      </c>
      <c r="E30" s="46">
        <f>F30+G30+H30</f>
        <v>12406.477000000001</v>
      </c>
      <c r="F30" s="46">
        <v>46.466000000000001</v>
      </c>
      <c r="G30" s="46">
        <v>290.41000000000003</v>
      </c>
      <c r="H30" s="46">
        <v>12069.601000000001</v>
      </c>
      <c r="I30" s="46"/>
      <c r="J30" s="46"/>
      <c r="K30" s="82">
        <f>(E30/D30)*1000</f>
        <v>28966.791968246558</v>
      </c>
      <c r="L30" s="55">
        <f>(K30/28858)*100</f>
        <v>100.37699067241859</v>
      </c>
      <c r="M30" s="55">
        <f>(K30/28858)*100</f>
        <v>100.37699067241859</v>
      </c>
      <c r="N30" s="58" t="s">
        <v>58</v>
      </c>
      <c r="O30" s="24"/>
      <c r="P30" s="24"/>
      <c r="Q30" s="94">
        <f>28858-K30</f>
        <v>-108.7919682465581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399.1</v>
      </c>
      <c r="E32" s="46">
        <f>F32+G32+H32</f>
        <v>11214.203</v>
      </c>
      <c r="F32" s="52">
        <v>45.433999999999997</v>
      </c>
      <c r="G32" s="52"/>
      <c r="H32" s="52">
        <v>11168.769</v>
      </c>
      <c r="I32" s="52"/>
      <c r="J32" s="52"/>
      <c r="K32" s="47">
        <f>(E32/D32)*1000</f>
        <v>28098.729641693808</v>
      </c>
      <c r="L32" s="55">
        <f>(K32/28858)*100</f>
        <v>97.368943245179182</v>
      </c>
      <c r="M32" s="55">
        <f>(K32/28858)*100</f>
        <v>97.368943245179182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208.41900000000001</v>
      </c>
      <c r="F37" s="46">
        <v>0</v>
      </c>
      <c r="G37" s="46"/>
      <c r="H37" s="46">
        <v>208.41900000000001</v>
      </c>
      <c r="I37" s="46"/>
      <c r="J37" s="46"/>
      <c r="K37" s="47">
        <f t="shared" si="5"/>
        <v>23683.977272727272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328</v>
      </c>
      <c r="E38" s="46">
        <f t="shared" si="4"/>
        <v>4573.1760000000004</v>
      </c>
      <c r="F38" s="46"/>
      <c r="G38" s="46"/>
      <c r="H38" s="46">
        <v>4573.1760000000004</v>
      </c>
      <c r="I38" s="46"/>
      <c r="J38" s="46"/>
      <c r="K38" s="47">
        <f t="shared" si="5"/>
        <v>13942.609756097563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79</v>
      </c>
      <c r="E40" s="28">
        <f t="shared" si="7"/>
        <v>1936.8229999999999</v>
      </c>
      <c r="F40" s="28">
        <f t="shared" si="7"/>
        <v>9.1709999999999994</v>
      </c>
      <c r="G40" s="28">
        <f t="shared" si="7"/>
        <v>0</v>
      </c>
      <c r="H40" s="28">
        <f t="shared" si="7"/>
        <v>0</v>
      </c>
      <c r="I40" s="28">
        <f>I42+I43+I44+I49</f>
        <v>1927.652</v>
      </c>
      <c r="J40" s="28">
        <f t="shared" ref="J40" si="8">J42+J43+J44+J49</f>
        <v>0</v>
      </c>
      <c r="K40" s="80">
        <f>(H40+I40)/D40*1000</f>
        <v>24400.6582278481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106.322</v>
      </c>
      <c r="F43" s="65">
        <v>2.944</v>
      </c>
      <c r="G43" s="65"/>
      <c r="H43" s="65">
        <v>0</v>
      </c>
      <c r="I43" s="65">
        <v>103.378</v>
      </c>
      <c r="J43" s="65"/>
      <c r="K43" s="66">
        <f t="shared" si="5"/>
        <v>35440.666666666664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1182.9389999999999</v>
      </c>
      <c r="F44" s="65">
        <v>2.956</v>
      </c>
      <c r="G44" s="65"/>
      <c r="H44" s="65">
        <v>0</v>
      </c>
      <c r="I44" s="65">
        <v>1179.9829999999999</v>
      </c>
      <c r="J44" s="65"/>
      <c r="K44" s="83">
        <f t="shared" si="5"/>
        <v>28852.170731707316</v>
      </c>
      <c r="L44" s="69">
        <f>(K44/28858)*100</f>
        <v>99.979800165317471</v>
      </c>
      <c r="M44" s="69">
        <f>(K44/28858)*100</f>
        <v>99.979800165317471</v>
      </c>
      <c r="N44" s="60"/>
      <c r="O44" s="60"/>
      <c r="P44" s="60"/>
      <c r="Q44" s="100">
        <f>28858-K44</f>
        <v>5.8292682926839916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31</v>
      </c>
      <c r="E49" s="65">
        <f t="shared" si="9"/>
        <v>466.56200000000001</v>
      </c>
      <c r="F49" s="65">
        <v>0</v>
      </c>
      <c r="G49" s="65"/>
      <c r="H49" s="65">
        <v>0</v>
      </c>
      <c r="I49" s="65">
        <v>466.56200000000001</v>
      </c>
      <c r="J49" s="65"/>
      <c r="K49" s="66">
        <f t="shared" si="5"/>
        <v>15050.387096774195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27" t="s">
        <v>55</v>
      </c>
      <c r="B50" s="127"/>
      <c r="C50" s="127"/>
      <c r="D50" s="127"/>
      <c r="E50" s="127"/>
      <c r="F50" s="127"/>
      <c r="G50" s="127"/>
      <c r="H50" s="127"/>
      <c r="I50" s="98"/>
      <c r="J50" s="1"/>
      <c r="K50" s="67"/>
      <c r="L50" s="4"/>
      <c r="M50" s="4"/>
      <c r="N50" s="11"/>
      <c r="O50" s="11"/>
      <c r="P50" s="11"/>
    </row>
    <row r="51" spans="1:16" ht="19.5" customHeight="1">
      <c r="A51" s="98"/>
      <c r="B51" s="98"/>
      <c r="C51" s="98"/>
      <c r="D51" s="98"/>
      <c r="E51" s="98"/>
      <c r="F51" s="98"/>
      <c r="G51" s="13"/>
      <c r="H51" s="98"/>
      <c r="I51" s="98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97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96"/>
      <c r="H53" s="2"/>
      <c r="I53" s="2"/>
      <c r="J53" s="2"/>
      <c r="K53" s="35"/>
    </row>
    <row r="54" spans="1:16" ht="18.75">
      <c r="A54" s="96" t="s">
        <v>9</v>
      </c>
      <c r="B54" s="2"/>
      <c r="C54" s="2"/>
      <c r="D54" s="2"/>
      <c r="E54" s="2"/>
      <c r="F54" s="2"/>
      <c r="G54" s="9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2" zoomScale="60" workbookViewId="0">
      <selection activeCell="A32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43" t="s">
        <v>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6" ht="18.75">
      <c r="A3" s="143" t="s">
        <v>48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6" ht="18.75">
      <c r="A4" s="150" t="s">
        <v>62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6">
      <c r="A5" s="145" t="s">
        <v>10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8.75">
      <c r="A6" s="146" t="s">
        <v>49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6" ht="15.75">
      <c r="A7" s="147" t="s">
        <v>25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1:16">
      <c r="K8" s="68"/>
    </row>
    <row r="9" spans="1:16" ht="27" customHeight="1">
      <c r="A9" s="138" t="s">
        <v>11</v>
      </c>
      <c r="B9" s="141" t="s">
        <v>27</v>
      </c>
      <c r="C9" s="142"/>
      <c r="D9" s="128" t="s">
        <v>12</v>
      </c>
      <c r="E9" s="141" t="s">
        <v>52</v>
      </c>
      <c r="F9" s="148"/>
      <c r="G9" s="148"/>
      <c r="H9" s="148"/>
      <c r="I9" s="148"/>
      <c r="J9" s="148"/>
      <c r="K9" s="130" t="s">
        <v>13</v>
      </c>
      <c r="L9" s="133" t="s">
        <v>29</v>
      </c>
      <c r="M9" s="133" t="s">
        <v>30</v>
      </c>
      <c r="N9" s="137" t="s">
        <v>31</v>
      </c>
      <c r="O9" s="137"/>
      <c r="P9" s="137"/>
    </row>
    <row r="10" spans="1:16" ht="88.5" customHeight="1">
      <c r="A10" s="138"/>
      <c r="B10" s="128" t="s">
        <v>21</v>
      </c>
      <c r="C10" s="128" t="s">
        <v>41</v>
      </c>
      <c r="D10" s="136"/>
      <c r="E10" s="128" t="s">
        <v>21</v>
      </c>
      <c r="F10" s="139" t="s">
        <v>20</v>
      </c>
      <c r="G10" s="148"/>
      <c r="H10" s="148"/>
      <c r="I10" s="7"/>
      <c r="J10" s="128" t="s">
        <v>19</v>
      </c>
      <c r="K10" s="131"/>
      <c r="L10" s="134"/>
      <c r="M10" s="134"/>
      <c r="N10" s="137"/>
      <c r="O10" s="137"/>
      <c r="P10" s="137"/>
    </row>
    <row r="11" spans="1:16" ht="276" customHeight="1">
      <c r="A11" s="138"/>
      <c r="B11" s="129"/>
      <c r="C11" s="129"/>
      <c r="D11" s="136"/>
      <c r="E11" s="149"/>
      <c r="F11" s="108" t="s">
        <v>24</v>
      </c>
      <c r="G11" s="108" t="s">
        <v>22</v>
      </c>
      <c r="H11" s="5" t="s">
        <v>23</v>
      </c>
      <c r="I11" s="5" t="s">
        <v>44</v>
      </c>
      <c r="J11" s="129"/>
      <c r="K11" s="132"/>
      <c r="L11" s="135"/>
      <c r="M11" s="135"/>
      <c r="N11" s="8" t="s">
        <v>45</v>
      </c>
      <c r="O11" s="8" t="s">
        <v>46</v>
      </c>
      <c r="P11" s="8" t="s">
        <v>47</v>
      </c>
    </row>
    <row r="12" spans="1:16" ht="19.5" customHeight="1">
      <c r="A12" s="128"/>
      <c r="B12" s="139" t="s">
        <v>28</v>
      </c>
      <c r="C12" s="140"/>
      <c r="D12" s="104" t="s">
        <v>0</v>
      </c>
      <c r="E12" s="104" t="s">
        <v>1</v>
      </c>
      <c r="F12" s="104" t="s">
        <v>1</v>
      </c>
      <c r="G12" s="104" t="s">
        <v>1</v>
      </c>
      <c r="H12" s="104" t="s">
        <v>1</v>
      </c>
      <c r="I12" s="104" t="s">
        <v>1</v>
      </c>
      <c r="J12" s="104" t="s">
        <v>1</v>
      </c>
      <c r="K12" s="70" t="s">
        <v>18</v>
      </c>
      <c r="L12" s="104" t="s">
        <v>17</v>
      </c>
      <c r="M12" s="104" t="s">
        <v>17</v>
      </c>
      <c r="N12" s="104" t="s">
        <v>1</v>
      </c>
      <c r="O12" s="104" t="s">
        <v>1</v>
      </c>
      <c r="P12" s="104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674.6</v>
      </c>
      <c r="E15" s="38">
        <f t="shared" si="0"/>
        <v>13462.2304</v>
      </c>
      <c r="F15" s="38">
        <f t="shared" si="0"/>
        <v>11.0924</v>
      </c>
      <c r="G15" s="38">
        <f>G17+G18+G19+G24</f>
        <v>130.34899999999999</v>
      </c>
      <c r="H15" s="38">
        <f>H17+H18+H19+H24</f>
        <v>11603.259</v>
      </c>
      <c r="I15" s="38">
        <f t="shared" si="0"/>
        <v>1717.53</v>
      </c>
      <c r="J15" s="38">
        <f t="shared" si="0"/>
        <v>0</v>
      </c>
      <c r="K15" s="78">
        <f>(H15+I15)/D15*1000</f>
        <v>19746.203676252593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498.52700000000004</v>
      </c>
      <c r="F17" s="39">
        <v>0</v>
      </c>
      <c r="G17" s="39">
        <v>5.6289999999999996</v>
      </c>
      <c r="H17" s="39">
        <v>492.89800000000002</v>
      </c>
      <c r="I17" s="39"/>
      <c r="J17" s="39"/>
      <c r="K17" s="40">
        <f>(E17/D17)*1000</f>
        <v>41543.916666666672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960.48599999999999</v>
      </c>
      <c r="F18" s="43">
        <v>7.04</v>
      </c>
      <c r="G18" s="39"/>
      <c r="H18" s="39">
        <v>953.44600000000003</v>
      </c>
      <c r="I18" s="39"/>
      <c r="J18" s="39"/>
      <c r="K18" s="40">
        <f t="shared" ref="K18:K24" si="2">(E18/D18)*1000</f>
        <v>40020.25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224.1</v>
      </c>
      <c r="E19" s="39">
        <f>F19+G19+H19+J19</f>
        <v>5988.9423999999999</v>
      </c>
      <c r="F19" s="39">
        <v>4.0523999999999996</v>
      </c>
      <c r="G19" s="39">
        <v>124.72</v>
      </c>
      <c r="H19" s="39">
        <v>5860.17</v>
      </c>
      <c r="I19" s="39">
        <v>0</v>
      </c>
      <c r="J19" s="39"/>
      <c r="K19" s="81">
        <f t="shared" si="2"/>
        <v>26724.419455600178</v>
      </c>
      <c r="L19" s="43">
        <f>(K19/26715)*100</f>
        <v>100.03525905146988</v>
      </c>
      <c r="M19" s="43">
        <f>(K19/26715)*100</f>
        <v>100.03525905146988</v>
      </c>
      <c r="N19" s="56">
        <v>20.091750000000001</v>
      </c>
      <c r="O19" s="19"/>
      <c r="P19" s="19"/>
      <c r="Q19" s="94">
        <f>26715-K19</f>
        <v>-9.4194556001784804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414.5</v>
      </c>
      <c r="E24" s="39">
        <f>H24+I24</f>
        <v>6014.2749999999996</v>
      </c>
      <c r="F24" s="39">
        <v>0</v>
      </c>
      <c r="G24" s="39"/>
      <c r="H24" s="39">
        <v>4296.7449999999999</v>
      </c>
      <c r="I24" s="39">
        <v>1717.53</v>
      </c>
      <c r="J24" s="39"/>
      <c r="K24" s="40">
        <f t="shared" si="2"/>
        <v>14509.710494571773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827.8</v>
      </c>
      <c r="E26" s="45">
        <f t="shared" si="3"/>
        <v>20766.142</v>
      </c>
      <c r="F26" s="45">
        <f t="shared" si="3"/>
        <v>86.907999999999987</v>
      </c>
      <c r="G26" s="45">
        <f t="shared" si="3"/>
        <v>382.58199999999999</v>
      </c>
      <c r="H26" s="45">
        <f>H28+H29+H30+H37+H38</f>
        <v>20296.652000000002</v>
      </c>
      <c r="I26" s="45">
        <f t="shared" si="3"/>
        <v>0</v>
      </c>
      <c r="J26" s="45">
        <f t="shared" si="3"/>
        <v>0</v>
      </c>
      <c r="K26" s="79">
        <f>(H26+I26)/D26*1000</f>
        <v>24518.787146653787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22</v>
      </c>
      <c r="E28" s="46">
        <f>F28+G28+H28</f>
        <v>1215.182</v>
      </c>
      <c r="F28" s="46">
        <v>29.524999999999999</v>
      </c>
      <c r="G28" s="46">
        <v>19.681000000000001</v>
      </c>
      <c r="H28" s="46">
        <v>1165.9760000000001</v>
      </c>
      <c r="I28" s="46"/>
      <c r="J28" s="46"/>
      <c r="K28" s="47">
        <f>(E28/D28)*1000</f>
        <v>55235.545454545449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2521.0020000000004</v>
      </c>
      <c r="F29" s="46">
        <v>10.635</v>
      </c>
      <c r="G29" s="46"/>
      <c r="H29" s="46">
        <v>2510.3670000000002</v>
      </c>
      <c r="I29" s="46"/>
      <c r="J29" s="46"/>
      <c r="K29" s="47">
        <f t="shared" ref="K29:K49" si="5">(E29/D29)*1000</f>
        <v>56022.266666666677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424.8</v>
      </c>
      <c r="E30" s="46">
        <f>F30+G30+H30</f>
        <v>12259.509</v>
      </c>
      <c r="F30" s="46">
        <v>46.747999999999998</v>
      </c>
      <c r="G30" s="46">
        <v>362.90100000000001</v>
      </c>
      <c r="H30" s="46">
        <v>11849.86</v>
      </c>
      <c r="I30" s="46"/>
      <c r="J30" s="46"/>
      <c r="K30" s="82">
        <f>(E30/D30)*1000</f>
        <v>28859.484463276836</v>
      </c>
      <c r="L30" s="55">
        <f>(K30/28858)*100</f>
        <v>100.00514402687932</v>
      </c>
      <c r="M30" s="55">
        <f>(K30/28858)*100</f>
        <v>100.00514402687932</v>
      </c>
      <c r="N30" s="58" t="s">
        <v>58</v>
      </c>
      <c r="O30" s="24"/>
      <c r="P30" s="24"/>
      <c r="Q30" s="94">
        <f>28858-K30</f>
        <v>-1.4844632768363226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393.6</v>
      </c>
      <c r="E32" s="46">
        <f>F32+G32+H32</f>
        <v>11343.679</v>
      </c>
      <c r="F32" s="52">
        <v>45.716000000000001</v>
      </c>
      <c r="G32" s="52">
        <v>295.27</v>
      </c>
      <c r="H32" s="52">
        <v>11002.692999999999</v>
      </c>
      <c r="I32" s="52"/>
      <c r="J32" s="52"/>
      <c r="K32" s="47">
        <f>(E32/D32)*1000</f>
        <v>28820.322662601626</v>
      </c>
      <c r="L32" s="55">
        <f>(K32/28858)*100</f>
        <v>99.869438847465602</v>
      </c>
      <c r="M32" s="55">
        <f>(K32/28858)*100</f>
        <v>99.869438847465602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9</v>
      </c>
      <c r="E37" s="46">
        <f t="shared" si="6"/>
        <v>201.82900000000001</v>
      </c>
      <c r="F37" s="46">
        <v>0</v>
      </c>
      <c r="G37" s="46"/>
      <c r="H37" s="46">
        <v>201.82900000000001</v>
      </c>
      <c r="I37" s="46"/>
      <c r="J37" s="46"/>
      <c r="K37" s="47">
        <f t="shared" si="5"/>
        <v>22425.444444444445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4568.62</v>
      </c>
      <c r="F38" s="46"/>
      <c r="G38" s="46"/>
      <c r="H38" s="46">
        <v>4568.62</v>
      </c>
      <c r="I38" s="46"/>
      <c r="J38" s="46"/>
      <c r="K38" s="47">
        <f t="shared" si="5"/>
        <v>13971.314984709479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78</v>
      </c>
      <c r="E40" s="28">
        <f t="shared" si="7"/>
        <v>1945.4839999999999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1936.2860000000001</v>
      </c>
      <c r="J40" s="28">
        <f t="shared" ref="J40" si="8">J42+J43+J44+J49</f>
        <v>0</v>
      </c>
      <c r="K40" s="80">
        <f>(H40+I40)/D40*1000</f>
        <v>24824.179487179488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132.012</v>
      </c>
      <c r="F43" s="65">
        <v>2.944</v>
      </c>
      <c r="G43" s="65"/>
      <c r="H43" s="65">
        <v>0</v>
      </c>
      <c r="I43" s="65">
        <v>129.06800000000001</v>
      </c>
      <c r="J43" s="65"/>
      <c r="K43" s="66">
        <f t="shared" si="5"/>
        <v>44004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1212.038</v>
      </c>
      <c r="F44" s="65">
        <v>2.9830000000000001</v>
      </c>
      <c r="G44" s="65"/>
      <c r="H44" s="65">
        <v>0</v>
      </c>
      <c r="I44" s="65">
        <v>1209.0550000000001</v>
      </c>
      <c r="J44" s="65"/>
      <c r="K44" s="83">
        <f t="shared" si="5"/>
        <v>28858.047619047618</v>
      </c>
      <c r="L44" s="69">
        <f>(K44/28858)*100</f>
        <v>100.00016501160032</v>
      </c>
      <c r="M44" s="69">
        <f>(K44/28858)*100</f>
        <v>100.00016501160032</v>
      </c>
      <c r="N44" s="60"/>
      <c r="O44" s="60"/>
      <c r="P44" s="60"/>
      <c r="Q44" s="100">
        <f>28858-K44</f>
        <v>-4.7619047618354671E-2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29</v>
      </c>
      <c r="E49" s="65">
        <f t="shared" si="9"/>
        <v>420.43400000000003</v>
      </c>
      <c r="F49" s="65">
        <v>0</v>
      </c>
      <c r="G49" s="65"/>
      <c r="H49" s="65">
        <v>0</v>
      </c>
      <c r="I49" s="65">
        <v>420.43400000000003</v>
      </c>
      <c r="J49" s="65"/>
      <c r="K49" s="66">
        <f t="shared" si="5"/>
        <v>14497.724137931034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27" t="s">
        <v>55</v>
      </c>
      <c r="B50" s="127"/>
      <c r="C50" s="127"/>
      <c r="D50" s="127"/>
      <c r="E50" s="127"/>
      <c r="F50" s="127"/>
      <c r="G50" s="127"/>
      <c r="H50" s="127"/>
      <c r="I50" s="107"/>
      <c r="J50" s="1"/>
      <c r="K50" s="67"/>
      <c r="L50" s="4"/>
      <c r="M50" s="4"/>
      <c r="N50" s="11"/>
      <c r="O50" s="11"/>
      <c r="P50" s="11"/>
    </row>
    <row r="51" spans="1:16" ht="19.5" customHeight="1">
      <c r="A51" s="107"/>
      <c r="B51" s="107"/>
      <c r="C51" s="107"/>
      <c r="D51" s="107"/>
      <c r="E51" s="107"/>
      <c r="F51" s="107"/>
      <c r="G51" s="13"/>
      <c r="H51" s="107"/>
      <c r="I51" s="10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0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05"/>
      <c r="H53" s="2"/>
      <c r="I53" s="2"/>
      <c r="J53" s="2"/>
      <c r="K53" s="35"/>
    </row>
    <row r="54" spans="1:16" ht="18.75">
      <c r="A54" s="105" t="s">
        <v>9</v>
      </c>
      <c r="B54" s="2"/>
      <c r="C54" s="2"/>
      <c r="D54" s="2"/>
      <c r="E54" s="2"/>
      <c r="F54" s="2"/>
      <c r="G54" s="10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6" zoomScale="60" workbookViewId="0">
      <selection activeCell="D30" sqref="D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43" t="s">
        <v>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6" ht="18.75">
      <c r="A3" s="143" t="s">
        <v>48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6" ht="18.75">
      <c r="A4" s="150" t="s">
        <v>63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6">
      <c r="A5" s="145" t="s">
        <v>10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8.75">
      <c r="A6" s="146" t="s">
        <v>49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6" ht="15.75">
      <c r="A7" s="147" t="s">
        <v>25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1:16">
      <c r="K8" s="68"/>
    </row>
    <row r="9" spans="1:16" ht="27" customHeight="1">
      <c r="A9" s="138" t="s">
        <v>11</v>
      </c>
      <c r="B9" s="141" t="s">
        <v>27</v>
      </c>
      <c r="C9" s="142"/>
      <c r="D9" s="128" t="s">
        <v>12</v>
      </c>
      <c r="E9" s="141" t="s">
        <v>52</v>
      </c>
      <c r="F9" s="148"/>
      <c r="G9" s="148"/>
      <c r="H9" s="148"/>
      <c r="I9" s="148"/>
      <c r="J9" s="148"/>
      <c r="K9" s="130" t="s">
        <v>13</v>
      </c>
      <c r="L9" s="133" t="s">
        <v>29</v>
      </c>
      <c r="M9" s="133" t="s">
        <v>30</v>
      </c>
      <c r="N9" s="137" t="s">
        <v>31</v>
      </c>
      <c r="O9" s="137"/>
      <c r="P9" s="137"/>
    </row>
    <row r="10" spans="1:16" ht="88.5" customHeight="1">
      <c r="A10" s="138"/>
      <c r="B10" s="128" t="s">
        <v>21</v>
      </c>
      <c r="C10" s="128" t="s">
        <v>41</v>
      </c>
      <c r="D10" s="136"/>
      <c r="E10" s="128" t="s">
        <v>21</v>
      </c>
      <c r="F10" s="139" t="s">
        <v>20</v>
      </c>
      <c r="G10" s="148"/>
      <c r="H10" s="148"/>
      <c r="I10" s="7"/>
      <c r="J10" s="128" t="s">
        <v>19</v>
      </c>
      <c r="K10" s="131"/>
      <c r="L10" s="134"/>
      <c r="M10" s="134"/>
      <c r="N10" s="137"/>
      <c r="O10" s="137"/>
      <c r="P10" s="137"/>
    </row>
    <row r="11" spans="1:16" ht="276" customHeight="1">
      <c r="A11" s="138"/>
      <c r="B11" s="129"/>
      <c r="C11" s="129"/>
      <c r="D11" s="136"/>
      <c r="E11" s="149"/>
      <c r="F11" s="111" t="s">
        <v>24</v>
      </c>
      <c r="G11" s="111" t="s">
        <v>22</v>
      </c>
      <c r="H11" s="5" t="s">
        <v>23</v>
      </c>
      <c r="I11" s="5" t="s">
        <v>44</v>
      </c>
      <c r="J11" s="129"/>
      <c r="K11" s="132"/>
      <c r="L11" s="135"/>
      <c r="M11" s="135"/>
      <c r="N11" s="8" t="s">
        <v>45</v>
      </c>
      <c r="O11" s="8" t="s">
        <v>46</v>
      </c>
      <c r="P11" s="8" t="s">
        <v>47</v>
      </c>
    </row>
    <row r="12" spans="1:16" ht="19.5" customHeight="1">
      <c r="A12" s="128"/>
      <c r="B12" s="139" t="s">
        <v>28</v>
      </c>
      <c r="C12" s="140"/>
      <c r="D12" s="110" t="s">
        <v>0</v>
      </c>
      <c r="E12" s="110" t="s">
        <v>1</v>
      </c>
      <c r="F12" s="110" t="s">
        <v>1</v>
      </c>
      <c r="G12" s="110" t="s">
        <v>1</v>
      </c>
      <c r="H12" s="110" t="s">
        <v>1</v>
      </c>
      <c r="I12" s="110" t="s">
        <v>1</v>
      </c>
      <c r="J12" s="110" t="s">
        <v>1</v>
      </c>
      <c r="K12" s="70" t="s">
        <v>18</v>
      </c>
      <c r="L12" s="110" t="s">
        <v>17</v>
      </c>
      <c r="M12" s="110" t="s">
        <v>17</v>
      </c>
      <c r="N12" s="110" t="s">
        <v>1</v>
      </c>
      <c r="O12" s="110" t="s">
        <v>1</v>
      </c>
      <c r="P12" s="110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684.3</v>
      </c>
      <c r="E15" s="38">
        <f t="shared" si="0"/>
        <v>13634.70667</v>
      </c>
      <c r="F15" s="38">
        <f t="shared" si="0"/>
        <v>10.079000000000001</v>
      </c>
      <c r="G15" s="38">
        <f>G17+G18+G19+G24</f>
        <v>134.09800000000001</v>
      </c>
      <c r="H15" s="38">
        <f>H17+H18+H19+H24</f>
        <v>11683.34367</v>
      </c>
      <c r="I15" s="38">
        <f t="shared" si="0"/>
        <v>1807.1859999999999</v>
      </c>
      <c r="J15" s="38">
        <f t="shared" si="0"/>
        <v>0</v>
      </c>
      <c r="K15" s="78">
        <f>(H15+I15)/D15*1000</f>
        <v>19714.349948852843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504.03293000000002</v>
      </c>
      <c r="F17" s="39">
        <v>0</v>
      </c>
      <c r="G17" s="39"/>
      <c r="H17" s="39">
        <v>504.03293000000002</v>
      </c>
      <c r="I17" s="39"/>
      <c r="J17" s="39"/>
      <c r="K17" s="40">
        <f>(E17/D17)*1000</f>
        <v>42002.744166666664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887.42073999999991</v>
      </c>
      <c r="F18" s="43">
        <v>7.04</v>
      </c>
      <c r="G18" s="39">
        <v>7.6689999999999996</v>
      </c>
      <c r="H18" s="39">
        <v>872.71173999999996</v>
      </c>
      <c r="I18" s="39"/>
      <c r="J18" s="39"/>
      <c r="K18" s="40">
        <f t="shared" ref="K18:K24" si="2">(E18/D18)*1000</f>
        <v>36975.864166666659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228.3</v>
      </c>
      <c r="E19" s="39">
        <f>F19+G19+H19+J19</f>
        <v>6095.4549999999999</v>
      </c>
      <c r="F19" s="39">
        <v>3.0390000000000001</v>
      </c>
      <c r="G19" s="39">
        <v>126.429</v>
      </c>
      <c r="H19" s="39">
        <v>5965.9870000000001</v>
      </c>
      <c r="I19" s="39">
        <v>0</v>
      </c>
      <c r="J19" s="39"/>
      <c r="K19" s="81">
        <f t="shared" si="2"/>
        <v>26699.321068769161</v>
      </c>
      <c r="L19" s="43">
        <f>(K19/26715)*100</f>
        <v>99.941310382815502</v>
      </c>
      <c r="M19" s="43">
        <f>(K19/26715)*100</f>
        <v>99.941310382815502</v>
      </c>
      <c r="N19" s="56">
        <v>20.091750000000001</v>
      </c>
      <c r="O19" s="19"/>
      <c r="P19" s="19"/>
      <c r="Q19" s="94">
        <f>26715-K19</f>
        <v>15.678931230839225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420</v>
      </c>
      <c r="E24" s="39">
        <f>H24+I24</f>
        <v>6147.7979999999998</v>
      </c>
      <c r="F24" s="39">
        <v>0</v>
      </c>
      <c r="G24" s="39"/>
      <c r="H24" s="39">
        <v>4340.6120000000001</v>
      </c>
      <c r="I24" s="39">
        <v>1807.1859999999999</v>
      </c>
      <c r="J24" s="39"/>
      <c r="K24" s="40">
        <f t="shared" si="2"/>
        <v>14637.614285714286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832.6</v>
      </c>
      <c r="E26" s="45">
        <f t="shared" si="3"/>
        <v>20799.263200000001</v>
      </c>
      <c r="F26" s="45">
        <f t="shared" si="3"/>
        <v>96.764199999999988</v>
      </c>
      <c r="G26" s="45">
        <f t="shared" si="3"/>
        <v>234.261</v>
      </c>
      <c r="H26" s="45">
        <f>H28+H29+H30+H37+H38</f>
        <v>20468.238000000001</v>
      </c>
      <c r="I26" s="45">
        <f t="shared" si="3"/>
        <v>0</v>
      </c>
      <c r="J26" s="45">
        <f t="shared" si="3"/>
        <v>0</v>
      </c>
      <c r="K26" s="79">
        <f>(H26+I26)/D26*1000</f>
        <v>24583.51909680519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1081.691</v>
      </c>
      <c r="F28" s="46">
        <v>29.524999999999999</v>
      </c>
      <c r="G28" s="46">
        <v>17.242000000000001</v>
      </c>
      <c r="H28" s="46">
        <v>1034.924</v>
      </c>
      <c r="I28" s="46"/>
      <c r="J28" s="46"/>
      <c r="K28" s="47">
        <f>(E28/D28)*1000</f>
        <v>47030.043478260872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2535.2669999999998</v>
      </c>
      <c r="F29" s="46">
        <v>20.491</v>
      </c>
      <c r="G29" s="46"/>
      <c r="H29" s="46">
        <v>2514.7759999999998</v>
      </c>
      <c r="I29" s="46"/>
      <c r="J29" s="46"/>
      <c r="K29" s="47">
        <f t="shared" ref="K29:K49" si="5">(E29/D29)*1000</f>
        <v>57619.704545454537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426.8</v>
      </c>
      <c r="E30" s="46">
        <f>F30+G30+H30</f>
        <v>12326.976200000001</v>
      </c>
      <c r="F30" s="46">
        <v>46.748199999999997</v>
      </c>
      <c r="G30" s="46">
        <v>217.01900000000001</v>
      </c>
      <c r="H30" s="46">
        <v>12063.209000000001</v>
      </c>
      <c r="I30" s="46"/>
      <c r="J30" s="46"/>
      <c r="K30" s="82">
        <f>(E30/D30)*1000</f>
        <v>28882.324742268043</v>
      </c>
      <c r="L30" s="55">
        <f>(K30/28858)*100</f>
        <v>100.08429115762716</v>
      </c>
      <c r="M30" s="55">
        <f>(K30/28858)*100</f>
        <v>100.08429115762716</v>
      </c>
      <c r="N30" s="58" t="s">
        <v>58</v>
      </c>
      <c r="O30" s="24"/>
      <c r="P30" s="24"/>
      <c r="Q30" s="94">
        <f>28858-K30</f>
        <v>-24.324742268043337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395.4</v>
      </c>
      <c r="E32" s="46">
        <f>F32+G32+H32</f>
        <v>11498.985000000001</v>
      </c>
      <c r="F32" s="52">
        <v>45.716000000000001</v>
      </c>
      <c r="G32" s="52">
        <v>217.01900000000001</v>
      </c>
      <c r="H32" s="52">
        <v>11236.25</v>
      </c>
      <c r="I32" s="52"/>
      <c r="J32" s="52"/>
      <c r="K32" s="47">
        <f>(E32/D32)*1000</f>
        <v>29081.904400606985</v>
      </c>
      <c r="L32" s="55">
        <f>(K32/28858)*100</f>
        <v>100.77588329269869</v>
      </c>
      <c r="M32" s="55">
        <f>(K32/28858)*100</f>
        <v>100.77588329269869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196.45699999999999</v>
      </c>
      <c r="F37" s="46">
        <v>0</v>
      </c>
      <c r="G37" s="46"/>
      <c r="H37" s="46">
        <v>196.45699999999999</v>
      </c>
      <c r="I37" s="46"/>
      <c r="J37" s="46"/>
      <c r="K37" s="47">
        <f t="shared" si="5"/>
        <v>22324.659090909088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330</v>
      </c>
      <c r="E38" s="46">
        <f t="shared" si="4"/>
        <v>4658.8720000000003</v>
      </c>
      <c r="F38" s="46"/>
      <c r="G38" s="46"/>
      <c r="H38" s="46">
        <v>4658.8720000000003</v>
      </c>
      <c r="I38" s="46"/>
      <c r="J38" s="46"/>
      <c r="K38" s="47">
        <f t="shared" si="5"/>
        <v>14117.793939393941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76</v>
      </c>
      <c r="E40" s="28">
        <f t="shared" si="7"/>
        <v>1993.8150000000001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1984.617</v>
      </c>
      <c r="J40" s="28">
        <f t="shared" ref="J40" si="8">J42+J43+J44+J49</f>
        <v>0</v>
      </c>
      <c r="K40" s="80">
        <f>(H40+I40)/D40*1000</f>
        <v>26113.38157894737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190.03199999999998</v>
      </c>
      <c r="F42" s="65">
        <v>3.2709999999999999</v>
      </c>
      <c r="G42" s="65"/>
      <c r="H42" s="65">
        <v>0</v>
      </c>
      <c r="I42" s="65">
        <v>186.761</v>
      </c>
      <c r="J42" s="65"/>
      <c r="K42" s="66">
        <f t="shared" si="5"/>
        <v>47507.999999999993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157.58999999999997</v>
      </c>
      <c r="F43" s="65">
        <v>2.944</v>
      </c>
      <c r="G43" s="65"/>
      <c r="H43" s="65">
        <v>0</v>
      </c>
      <c r="I43" s="65">
        <v>154.64599999999999</v>
      </c>
      <c r="J43" s="65"/>
      <c r="K43" s="66">
        <f t="shared" si="5"/>
        <v>52529.999999999993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1211.941</v>
      </c>
      <c r="F44" s="65">
        <v>2.9830000000000001</v>
      </c>
      <c r="G44" s="65"/>
      <c r="H44" s="65">
        <v>0</v>
      </c>
      <c r="I44" s="65">
        <v>1208.9580000000001</v>
      </c>
      <c r="J44" s="65"/>
      <c r="K44" s="83">
        <f t="shared" si="5"/>
        <v>28855.738095238095</v>
      </c>
      <c r="L44" s="69">
        <f>(K44/28858)*100</f>
        <v>99.992161948985014</v>
      </c>
      <c r="M44" s="69">
        <f>(K44/28858)*100</f>
        <v>99.992161948985014</v>
      </c>
      <c r="N44" s="60"/>
      <c r="O44" s="60"/>
      <c r="P44" s="60"/>
      <c r="Q44" s="100">
        <f>28858-K44</f>
        <v>2.2619047619045887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434.25200000000001</v>
      </c>
      <c r="F49" s="65">
        <v>0</v>
      </c>
      <c r="G49" s="65"/>
      <c r="H49" s="65">
        <v>0</v>
      </c>
      <c r="I49" s="65">
        <v>434.25200000000001</v>
      </c>
      <c r="J49" s="65"/>
      <c r="K49" s="66">
        <f t="shared" si="5"/>
        <v>16083.407407407407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27" t="s">
        <v>55</v>
      </c>
      <c r="B50" s="127"/>
      <c r="C50" s="127"/>
      <c r="D50" s="127"/>
      <c r="E50" s="127"/>
      <c r="F50" s="127"/>
      <c r="G50" s="127"/>
      <c r="H50" s="127"/>
      <c r="I50" s="109"/>
      <c r="J50" s="1"/>
      <c r="K50" s="67"/>
      <c r="L50" s="4"/>
      <c r="M50" s="4"/>
      <c r="N50" s="11"/>
      <c r="O50" s="11"/>
      <c r="P50" s="11"/>
    </row>
    <row r="51" spans="1:16" ht="19.5" customHeight="1">
      <c r="A51" s="109"/>
      <c r="B51" s="109"/>
      <c r="C51" s="109"/>
      <c r="D51" s="109"/>
      <c r="E51" s="109"/>
      <c r="F51" s="109"/>
      <c r="G51" s="13"/>
      <c r="H51" s="109"/>
      <c r="I51" s="109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13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12"/>
      <c r="H53" s="2"/>
      <c r="I53" s="2"/>
      <c r="J53" s="2"/>
      <c r="K53" s="35"/>
    </row>
    <row r="54" spans="1:16" ht="18.75">
      <c r="A54" s="112" t="s">
        <v>9</v>
      </c>
      <c r="B54" s="2"/>
      <c r="C54" s="2"/>
      <c r="D54" s="2"/>
      <c r="E54" s="2"/>
      <c r="F54" s="2"/>
      <c r="G54" s="112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0" zoomScale="60" workbookViewId="0">
      <selection activeCell="G44" sqref="G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43" t="s">
        <v>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6" ht="18.75">
      <c r="A3" s="143" t="s">
        <v>48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6" ht="18.75">
      <c r="A4" s="150" t="s">
        <v>64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6">
      <c r="A5" s="145" t="s">
        <v>10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8.75">
      <c r="A6" s="146" t="s">
        <v>49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6" ht="15.75">
      <c r="A7" s="147" t="s">
        <v>25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1:16">
      <c r="K8" s="68"/>
    </row>
    <row r="9" spans="1:16" ht="27" customHeight="1">
      <c r="A9" s="138" t="s">
        <v>11</v>
      </c>
      <c r="B9" s="141" t="s">
        <v>27</v>
      </c>
      <c r="C9" s="142"/>
      <c r="D9" s="128" t="s">
        <v>12</v>
      </c>
      <c r="E9" s="141" t="s">
        <v>52</v>
      </c>
      <c r="F9" s="148"/>
      <c r="G9" s="148"/>
      <c r="H9" s="148"/>
      <c r="I9" s="148"/>
      <c r="J9" s="148"/>
      <c r="K9" s="130" t="s">
        <v>13</v>
      </c>
      <c r="L9" s="133" t="s">
        <v>29</v>
      </c>
      <c r="M9" s="133" t="s">
        <v>30</v>
      </c>
      <c r="N9" s="137" t="s">
        <v>31</v>
      </c>
      <c r="O9" s="137"/>
      <c r="P9" s="137"/>
    </row>
    <row r="10" spans="1:16" ht="88.5" customHeight="1">
      <c r="A10" s="138"/>
      <c r="B10" s="128" t="s">
        <v>21</v>
      </c>
      <c r="C10" s="128" t="s">
        <v>41</v>
      </c>
      <c r="D10" s="136"/>
      <c r="E10" s="128" t="s">
        <v>21</v>
      </c>
      <c r="F10" s="139" t="s">
        <v>20</v>
      </c>
      <c r="G10" s="148"/>
      <c r="H10" s="148"/>
      <c r="I10" s="7"/>
      <c r="J10" s="128" t="s">
        <v>19</v>
      </c>
      <c r="K10" s="131"/>
      <c r="L10" s="134"/>
      <c r="M10" s="134"/>
      <c r="N10" s="137"/>
      <c r="O10" s="137"/>
      <c r="P10" s="137"/>
    </row>
    <row r="11" spans="1:16" ht="276" customHeight="1">
      <c r="A11" s="138"/>
      <c r="B11" s="129"/>
      <c r="C11" s="129"/>
      <c r="D11" s="136"/>
      <c r="E11" s="149"/>
      <c r="F11" s="118" t="s">
        <v>24</v>
      </c>
      <c r="G11" s="118" t="s">
        <v>22</v>
      </c>
      <c r="H11" s="5" t="s">
        <v>23</v>
      </c>
      <c r="I11" s="5" t="s">
        <v>44</v>
      </c>
      <c r="J11" s="129"/>
      <c r="K11" s="132"/>
      <c r="L11" s="135"/>
      <c r="M11" s="135"/>
      <c r="N11" s="8" t="s">
        <v>45</v>
      </c>
      <c r="O11" s="8" t="s">
        <v>46</v>
      </c>
      <c r="P11" s="8" t="s">
        <v>47</v>
      </c>
    </row>
    <row r="12" spans="1:16" ht="19.5" customHeight="1">
      <c r="A12" s="128"/>
      <c r="B12" s="139" t="s">
        <v>28</v>
      </c>
      <c r="C12" s="140"/>
      <c r="D12" s="114" t="s">
        <v>0</v>
      </c>
      <c r="E12" s="114" t="s">
        <v>1</v>
      </c>
      <c r="F12" s="114" t="s">
        <v>1</v>
      </c>
      <c r="G12" s="114" t="s">
        <v>1</v>
      </c>
      <c r="H12" s="114" t="s">
        <v>1</v>
      </c>
      <c r="I12" s="114" t="s">
        <v>1</v>
      </c>
      <c r="J12" s="114" t="s">
        <v>1</v>
      </c>
      <c r="K12" s="70" t="s">
        <v>18</v>
      </c>
      <c r="L12" s="114" t="s">
        <v>17</v>
      </c>
      <c r="M12" s="114" t="s">
        <v>17</v>
      </c>
      <c r="N12" s="114" t="s">
        <v>1</v>
      </c>
      <c r="O12" s="114" t="s">
        <v>1</v>
      </c>
      <c r="P12" s="114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677.6</v>
      </c>
      <c r="E15" s="124">
        <f>E17+E18+E19+E24</f>
        <v>13572.345999999998</v>
      </c>
      <c r="F15" s="38">
        <f t="shared" si="0"/>
        <v>10.079000000000001</v>
      </c>
      <c r="G15" s="38">
        <f>G17+G18+G19+G24</f>
        <v>182.173</v>
      </c>
      <c r="H15" s="38">
        <f>H17+H18+H19+H24</f>
        <v>13380.094000000001</v>
      </c>
      <c r="I15" s="38">
        <f t="shared" si="0"/>
        <v>0</v>
      </c>
      <c r="J15" s="38">
        <f t="shared" si="0"/>
        <v>0</v>
      </c>
      <c r="K15" s="78">
        <f>E15/D15*1000</f>
        <v>20030.026564344742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566.39</v>
      </c>
      <c r="F17" s="39">
        <v>0</v>
      </c>
      <c r="G17" s="39">
        <v>12.102</v>
      </c>
      <c r="H17" s="39">
        <v>554.28800000000001</v>
      </c>
      <c r="I17" s="39"/>
      <c r="J17" s="39"/>
      <c r="K17" s="40">
        <f>(E17/D17)*1000</f>
        <v>47199.166666666664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1192.116</v>
      </c>
      <c r="F18" s="43">
        <v>7.04</v>
      </c>
      <c r="G18" s="39"/>
      <c r="H18" s="39">
        <v>1185.076</v>
      </c>
      <c r="I18" s="39"/>
      <c r="J18" s="39"/>
      <c r="K18" s="40">
        <f t="shared" ref="K18:K24" si="1">(E18/D18)*1000</f>
        <v>49671.5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223.6</v>
      </c>
      <c r="E19" s="39">
        <f>F19+G19+H19+J19</f>
        <v>6934.5249999999996</v>
      </c>
      <c r="F19" s="39">
        <v>3.0390000000000001</v>
      </c>
      <c r="G19" s="39">
        <v>170.071</v>
      </c>
      <c r="H19" s="39">
        <v>6761.415</v>
      </c>
      <c r="I19" s="39">
        <v>0</v>
      </c>
      <c r="J19" s="39"/>
      <c r="K19" s="81">
        <f t="shared" si="1"/>
        <v>31013.08139534884</v>
      </c>
      <c r="L19" s="43">
        <f>(K19/26715)*100</f>
        <v>116.08864456428537</v>
      </c>
      <c r="M19" s="43">
        <f>(K19/26715)*100</f>
        <v>116.08864456428537</v>
      </c>
      <c r="N19" s="56">
        <v>20.091750000000001</v>
      </c>
      <c r="O19" s="19"/>
      <c r="P19" s="19"/>
      <c r="Q19" s="94">
        <f>26715-K19</f>
        <v>-4298.0813953488396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4879.3149999999996</v>
      </c>
      <c r="F24" s="39">
        <v>0</v>
      </c>
      <c r="G24" s="39"/>
      <c r="H24" s="39">
        <v>4879.3149999999996</v>
      </c>
      <c r="I24" s="125"/>
      <c r="J24" s="39"/>
      <c r="K24" s="40">
        <f t="shared" si="1"/>
        <v>11673.002392344497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820.8</v>
      </c>
      <c r="E26" s="45">
        <f t="shared" ref="E26:J26" si="3">E28+E29+E30+E37+E38</f>
        <v>23677.589029999999</v>
      </c>
      <c r="F26" s="45">
        <f t="shared" si="3"/>
        <v>88.165199999999999</v>
      </c>
      <c r="G26" s="45">
        <f>G28+G29+G30+G37+G38</f>
        <v>358.20283000000001</v>
      </c>
      <c r="H26" s="45">
        <f>H28+H29+H30+H37+H38</f>
        <v>23231.221000000001</v>
      </c>
      <c r="I26" s="45">
        <f t="shared" si="3"/>
        <v>0</v>
      </c>
      <c r="J26" s="45">
        <f t="shared" si="3"/>
        <v>0</v>
      </c>
      <c r="K26" s="79">
        <f>E26/D26*1000</f>
        <v>28846.965192495125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1229.117</v>
      </c>
      <c r="F28" s="46">
        <v>29.524999999999999</v>
      </c>
      <c r="G28" s="46">
        <v>31.847000000000001</v>
      </c>
      <c r="H28" s="46">
        <v>1167.7449999999999</v>
      </c>
      <c r="I28" s="46"/>
      <c r="J28" s="46"/>
      <c r="K28" s="47">
        <f>(E28/D28)*1000</f>
        <v>53439.869565217392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2682.1979999999999</v>
      </c>
      <c r="F29" s="46">
        <v>11.891999999999999</v>
      </c>
      <c r="G29" s="46"/>
      <c r="H29" s="46">
        <v>2670.306</v>
      </c>
      <c r="I29" s="46"/>
      <c r="J29" s="46"/>
      <c r="K29" s="47">
        <f t="shared" ref="K29:K49" si="5">(E29/D29)*1000</f>
        <v>60959.045454545456</v>
      </c>
      <c r="L29" s="46" t="s">
        <v>2</v>
      </c>
      <c r="M29" s="46" t="s">
        <v>2</v>
      </c>
      <c r="N29" s="24"/>
      <c r="O29" s="24"/>
      <c r="P29" s="24"/>
    </row>
    <row r="30" spans="1:17" ht="86.45" customHeight="1">
      <c r="A30" s="23" t="s">
        <v>54</v>
      </c>
      <c r="B30" s="45">
        <v>705.34</v>
      </c>
      <c r="C30" s="45">
        <v>17.149999999999999</v>
      </c>
      <c r="D30" s="46">
        <v>418</v>
      </c>
      <c r="E30" s="46">
        <f>F30+G30+H30</f>
        <v>14331.864030000001</v>
      </c>
      <c r="F30" s="46">
        <v>46.748199999999997</v>
      </c>
      <c r="G30" s="46">
        <v>326.35583000000003</v>
      </c>
      <c r="H30" s="46">
        <v>13958.76</v>
      </c>
      <c r="I30" s="46"/>
      <c r="J30" s="46"/>
      <c r="K30" s="82">
        <f>(E30/D30)*1000</f>
        <v>34286.756052631579</v>
      </c>
      <c r="L30" s="55">
        <f>(K30/28858)*100</f>
        <v>118.81196220331131</v>
      </c>
      <c r="M30" s="55">
        <f>(K30/28858)*100</f>
        <v>118.81196220331131</v>
      </c>
      <c r="N30" s="58" t="s">
        <v>58</v>
      </c>
      <c r="O30" s="24"/>
      <c r="P30" s="24"/>
      <c r="Q30" s="94">
        <f>28858-K30</f>
        <v>-5428.7560526315792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386.9</v>
      </c>
      <c r="E32" s="46">
        <f>F32+G32+H32</f>
        <v>13475.48783</v>
      </c>
      <c r="F32" s="52">
        <v>45.716000000000001</v>
      </c>
      <c r="G32" s="52">
        <v>326.35583000000003</v>
      </c>
      <c r="H32" s="52">
        <v>13103.415999999999</v>
      </c>
      <c r="I32" s="52"/>
      <c r="J32" s="52"/>
      <c r="K32" s="47">
        <f>(E32/D32)*1000</f>
        <v>34829.381829930215</v>
      </c>
      <c r="L32" s="55">
        <f>(K32/28858)*100</f>
        <v>120.69229270888562</v>
      </c>
      <c r="M32" s="55">
        <f>(K32/28858)*100</f>
        <v>120.69229270888562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224.58699999999999</v>
      </c>
      <c r="F37" s="46">
        <v>0</v>
      </c>
      <c r="G37" s="46"/>
      <c r="H37" s="46">
        <v>224.58699999999999</v>
      </c>
      <c r="I37" s="46"/>
      <c r="J37" s="46"/>
      <c r="K37" s="47">
        <f t="shared" si="5"/>
        <v>25521.25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5209.8230000000003</v>
      </c>
      <c r="F38" s="46"/>
      <c r="G38" s="46"/>
      <c r="H38" s="46">
        <v>5209.8230000000003</v>
      </c>
      <c r="I38" s="46"/>
      <c r="J38" s="46"/>
      <c r="K38" s="47">
        <f t="shared" si="5"/>
        <v>15932.180428134558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75</v>
      </c>
      <c r="E40" s="28">
        <f>E42+E43+E44+E49</f>
        <v>2117.259</v>
      </c>
      <c r="F40" s="28">
        <f>F42+F43+F44+F49</f>
        <v>7.2279999999999998</v>
      </c>
      <c r="G40" s="28">
        <f t="shared" si="7"/>
        <v>0</v>
      </c>
      <c r="H40" s="28">
        <f t="shared" si="7"/>
        <v>0</v>
      </c>
      <c r="I40" s="28">
        <f>I42+I43+I44+I49</f>
        <v>2110.0309999999999</v>
      </c>
      <c r="J40" s="28">
        <f t="shared" ref="J40" si="8">J42+J43+J44+J49</f>
        <v>0</v>
      </c>
      <c r="K40" s="80">
        <f>E40/D40*1000</f>
        <v>28230.12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223.99799999999999</v>
      </c>
      <c r="F42" s="65">
        <v>3.2709999999999999</v>
      </c>
      <c r="G42" s="65"/>
      <c r="H42" s="65">
        <v>0</v>
      </c>
      <c r="I42" s="65">
        <v>220.727</v>
      </c>
      <c r="J42" s="65"/>
      <c r="K42" s="66">
        <f t="shared" si="5"/>
        <v>55999.5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175.79299999999998</v>
      </c>
      <c r="F43" s="65">
        <v>2.944</v>
      </c>
      <c r="G43" s="65"/>
      <c r="H43" s="65">
        <v>0</v>
      </c>
      <c r="I43" s="65">
        <v>172.84899999999999</v>
      </c>
      <c r="J43" s="65"/>
      <c r="K43" s="66">
        <f t="shared" si="5"/>
        <v>58597.666666666664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1228.24</v>
      </c>
      <c r="F44" s="65">
        <v>1.0129999999999999</v>
      </c>
      <c r="G44" s="65"/>
      <c r="H44" s="65">
        <v>0</v>
      </c>
      <c r="I44" s="65">
        <v>1227.2270000000001</v>
      </c>
      <c r="J44" s="65"/>
      <c r="K44" s="83">
        <f t="shared" si="5"/>
        <v>29957.073170731706</v>
      </c>
      <c r="L44" s="69">
        <f>(K44/28858)*100</f>
        <v>103.80855627809171</v>
      </c>
      <c r="M44" s="69">
        <f>(K44/28858)*100</f>
        <v>103.80855627809171</v>
      </c>
      <c r="N44" s="60"/>
      <c r="O44" s="60"/>
      <c r="P44" s="60"/>
      <c r="Q44" s="100">
        <f>28858-K44</f>
        <v>-1099.0731707317063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489.22800000000001</v>
      </c>
      <c r="F49" s="65">
        <v>0</v>
      </c>
      <c r="G49" s="65"/>
      <c r="H49" s="65">
        <v>0</v>
      </c>
      <c r="I49" s="65">
        <v>489.22800000000001</v>
      </c>
      <c r="J49" s="65"/>
      <c r="K49" s="66">
        <f t="shared" si="5"/>
        <v>18119.555555555558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27" t="s">
        <v>55</v>
      </c>
      <c r="B50" s="127"/>
      <c r="C50" s="127"/>
      <c r="D50" s="127"/>
      <c r="E50" s="127"/>
      <c r="F50" s="127"/>
      <c r="G50" s="127"/>
      <c r="H50" s="127"/>
      <c r="I50" s="117"/>
      <c r="J50" s="1"/>
      <c r="K50" s="67"/>
      <c r="L50" s="4"/>
      <c r="M50" s="4"/>
      <c r="N50" s="11"/>
      <c r="O50" s="11"/>
      <c r="P50" s="11"/>
    </row>
    <row r="51" spans="1:16" ht="19.5" customHeight="1">
      <c r="A51" s="117"/>
      <c r="B51" s="117"/>
      <c r="C51" s="117"/>
      <c r="D51" s="117"/>
      <c r="E51" s="117"/>
      <c r="F51" s="117"/>
      <c r="G51" s="13"/>
      <c r="H51" s="117"/>
      <c r="I51" s="11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1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15"/>
      <c r="H53" s="2"/>
      <c r="I53" s="2"/>
      <c r="J53" s="2"/>
      <c r="K53" s="35"/>
    </row>
    <row r="54" spans="1:16" ht="18.75">
      <c r="A54" s="115" t="s">
        <v>9</v>
      </c>
      <c r="B54" s="2"/>
      <c r="C54" s="2"/>
      <c r="D54" s="2"/>
      <c r="E54" s="2"/>
      <c r="F54" s="2"/>
      <c r="G54" s="11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9"/>
  <sheetViews>
    <sheetView tabSelected="1" view="pageBreakPreview" topLeftCell="A37" zoomScale="66" zoomScaleSheetLayoutView="66" workbookViewId="0">
      <selection activeCell="G52" sqref="G52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43" t="s">
        <v>40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6" ht="18.75">
      <c r="A3" s="143" t="s">
        <v>48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6" ht="18.75">
      <c r="A4" s="150" t="s">
        <v>65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6">
      <c r="A5" s="145" t="s">
        <v>10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8.75">
      <c r="A6" s="146" t="s">
        <v>49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6" ht="15.75">
      <c r="A7" s="147" t="s">
        <v>25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1:16">
      <c r="K8" s="68"/>
    </row>
    <row r="9" spans="1:16" ht="27" customHeight="1">
      <c r="A9" s="138" t="s">
        <v>11</v>
      </c>
      <c r="B9" s="141" t="s">
        <v>27</v>
      </c>
      <c r="C9" s="142"/>
      <c r="D9" s="128" t="s">
        <v>12</v>
      </c>
      <c r="E9" s="141" t="s">
        <v>52</v>
      </c>
      <c r="F9" s="148"/>
      <c r="G9" s="148"/>
      <c r="H9" s="148"/>
      <c r="I9" s="148"/>
      <c r="J9" s="148"/>
      <c r="K9" s="130" t="s">
        <v>13</v>
      </c>
      <c r="L9" s="133" t="s">
        <v>29</v>
      </c>
      <c r="M9" s="133" t="s">
        <v>30</v>
      </c>
      <c r="N9" s="137" t="s">
        <v>31</v>
      </c>
      <c r="O9" s="137"/>
      <c r="P9" s="137"/>
    </row>
    <row r="10" spans="1:16" ht="88.5" customHeight="1">
      <c r="A10" s="138"/>
      <c r="B10" s="128" t="s">
        <v>21</v>
      </c>
      <c r="C10" s="128" t="s">
        <v>41</v>
      </c>
      <c r="D10" s="136"/>
      <c r="E10" s="128" t="s">
        <v>21</v>
      </c>
      <c r="F10" s="139" t="s">
        <v>20</v>
      </c>
      <c r="G10" s="148"/>
      <c r="H10" s="148"/>
      <c r="I10" s="7"/>
      <c r="J10" s="128" t="s">
        <v>19</v>
      </c>
      <c r="K10" s="131"/>
      <c r="L10" s="134"/>
      <c r="M10" s="134"/>
      <c r="N10" s="137"/>
      <c r="O10" s="137"/>
      <c r="P10" s="137"/>
    </row>
    <row r="11" spans="1:16" ht="276" customHeight="1">
      <c r="A11" s="138"/>
      <c r="B11" s="129"/>
      <c r="C11" s="129"/>
      <c r="D11" s="136"/>
      <c r="E11" s="149"/>
      <c r="F11" s="123" t="s">
        <v>24</v>
      </c>
      <c r="G11" s="123" t="s">
        <v>22</v>
      </c>
      <c r="H11" s="5" t="s">
        <v>23</v>
      </c>
      <c r="I11" s="5" t="s">
        <v>44</v>
      </c>
      <c r="J11" s="129"/>
      <c r="K11" s="132"/>
      <c r="L11" s="135"/>
      <c r="M11" s="135"/>
      <c r="N11" s="8" t="s">
        <v>45</v>
      </c>
      <c r="O11" s="8" t="s">
        <v>46</v>
      </c>
      <c r="P11" s="8" t="s">
        <v>47</v>
      </c>
    </row>
    <row r="12" spans="1:16" ht="19.5" customHeight="1">
      <c r="A12" s="128"/>
      <c r="B12" s="139" t="s">
        <v>28</v>
      </c>
      <c r="C12" s="140"/>
      <c r="D12" s="119" t="s">
        <v>0</v>
      </c>
      <c r="E12" s="119" t="s">
        <v>1</v>
      </c>
      <c r="F12" s="119" t="s">
        <v>1</v>
      </c>
      <c r="G12" s="119" t="s">
        <v>1</v>
      </c>
      <c r="H12" s="119" t="s">
        <v>1</v>
      </c>
      <c r="I12" s="119" t="s">
        <v>1</v>
      </c>
      <c r="J12" s="119" t="s">
        <v>1</v>
      </c>
      <c r="K12" s="70" t="s">
        <v>18</v>
      </c>
      <c r="L12" s="119" t="s">
        <v>17</v>
      </c>
      <c r="M12" s="119" t="s">
        <v>17</v>
      </c>
      <c r="N12" s="119" t="s">
        <v>1</v>
      </c>
      <c r="O12" s="119" t="s">
        <v>1</v>
      </c>
      <c r="P12" s="119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4">
        <f>E17+E18+E19+E24</f>
        <v>16278.553</v>
      </c>
      <c r="F15" s="38">
        <f t="shared" si="0"/>
        <v>9.104000000000001</v>
      </c>
      <c r="G15" s="38">
        <f>G17+G18+G19+G24</f>
        <v>153.6</v>
      </c>
      <c r="H15" s="38">
        <f>H17+H18+H19+H24</f>
        <v>12110.705</v>
      </c>
      <c r="I15" s="38">
        <f t="shared" si="0"/>
        <v>4005.1439999999998</v>
      </c>
      <c r="J15" s="38">
        <f t="shared" si="0"/>
        <v>0</v>
      </c>
      <c r="K15" s="78">
        <f>E15/D15*1000</f>
        <v>23939.048529411764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435.12</v>
      </c>
      <c r="F17" s="39">
        <v>0</v>
      </c>
      <c r="G17" s="39">
        <v>9.0760000000000005</v>
      </c>
      <c r="H17" s="39">
        <v>426.04399999999998</v>
      </c>
      <c r="I17" s="39"/>
      <c r="J17" s="39"/>
      <c r="K17" s="40">
        <f>(E17/D17)*1000</f>
        <v>36260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935.38700000000006</v>
      </c>
      <c r="F18" s="43">
        <v>6.0650000000000004</v>
      </c>
      <c r="G18" s="39"/>
      <c r="H18" s="39">
        <v>929.322</v>
      </c>
      <c r="I18" s="39"/>
      <c r="J18" s="39"/>
      <c r="K18" s="40">
        <f t="shared" ref="K18:K24" si="1">(E18/D18)*1000</f>
        <v>38974.458333333336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6097.7269999999999</v>
      </c>
      <c r="F19" s="39">
        <v>3.0390000000000001</v>
      </c>
      <c r="G19" s="39">
        <v>144.524</v>
      </c>
      <c r="H19" s="39">
        <v>5950.1639999999998</v>
      </c>
      <c r="I19" s="39">
        <v>0</v>
      </c>
      <c r="J19" s="39"/>
      <c r="K19" s="81">
        <f t="shared" si="1"/>
        <v>26981.092920353982</v>
      </c>
      <c r="L19" s="43">
        <f>(K19/26715)*100</f>
        <v>100.9960431231667</v>
      </c>
      <c r="M19" s="43">
        <f>(K19/26715)*100</f>
        <v>100.9960431231667</v>
      </c>
      <c r="N19" s="56">
        <v>20.091750000000001</v>
      </c>
      <c r="O19" s="19"/>
      <c r="P19" s="19"/>
      <c r="Q19" s="94">
        <f>26715-K19</f>
        <v>-266.09292035398175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8810.3189999999995</v>
      </c>
      <c r="F24" s="39">
        <v>0</v>
      </c>
      <c r="G24" s="39"/>
      <c r="H24" s="39">
        <v>4805.1750000000002</v>
      </c>
      <c r="I24" s="39">
        <v>4005.1439999999998</v>
      </c>
      <c r="J24" s="39"/>
      <c r="K24" s="40">
        <f t="shared" si="1"/>
        <v>21077.31818181818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855.8</v>
      </c>
      <c r="E26" s="45">
        <f t="shared" ref="E26:J26" si="3">E28+E29+E30+E37+E38</f>
        <v>42989.631999999998</v>
      </c>
      <c r="F26" s="45">
        <f t="shared" si="3"/>
        <v>127.637</v>
      </c>
      <c r="G26" s="45">
        <f>G28+G29+G30+G37+G38</f>
        <v>342.52</v>
      </c>
      <c r="H26" s="45">
        <f>H28+H29+H30+H37+H38</f>
        <v>42519.474999999999</v>
      </c>
      <c r="I26" s="45">
        <f t="shared" si="3"/>
        <v>0</v>
      </c>
      <c r="J26" s="45">
        <f t="shared" si="3"/>
        <v>0</v>
      </c>
      <c r="K26" s="79">
        <f>E26/D26*1000</f>
        <v>50233.269455480251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2037.49</v>
      </c>
      <c r="F28" s="46">
        <v>29.524999999999999</v>
      </c>
      <c r="G28" s="46">
        <v>21.07</v>
      </c>
      <c r="H28" s="46">
        <v>1986.895</v>
      </c>
      <c r="I28" s="46"/>
      <c r="J28" s="46"/>
      <c r="K28" s="47">
        <f>(E28/D28)*1000</f>
        <v>88586.521739130432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46</v>
      </c>
      <c r="E29" s="46">
        <f t="shared" ref="E29:E38" si="4">F29+G29+H29</f>
        <v>5891.4229999999998</v>
      </c>
      <c r="F29" s="46">
        <v>51.363999999999997</v>
      </c>
      <c r="G29" s="46">
        <v>0</v>
      </c>
      <c r="H29" s="46">
        <v>5840.0590000000002</v>
      </c>
      <c r="I29" s="46"/>
      <c r="J29" s="46"/>
      <c r="K29" s="47">
        <f t="shared" ref="K29:K49" si="5">(E29/D29)*1000</f>
        <v>128074.41304347824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451</v>
      </c>
      <c r="E30" s="46">
        <f>F30+G30+H30</f>
        <v>29155.148000000001</v>
      </c>
      <c r="F30" s="46">
        <v>46.747999999999998</v>
      </c>
      <c r="G30" s="46">
        <v>321.45</v>
      </c>
      <c r="H30" s="46">
        <v>28786.95</v>
      </c>
      <c r="I30" s="46"/>
      <c r="J30" s="46"/>
      <c r="K30" s="82">
        <f>(E30/D30)*1000</f>
        <v>64645.560975609755</v>
      </c>
      <c r="L30" s="55">
        <f>(K30/28858)*100</f>
        <v>224.01261686745357</v>
      </c>
      <c r="M30" s="55">
        <f>(K30/28858)*100</f>
        <v>224.01261686745357</v>
      </c>
      <c r="N30" s="58" t="s">
        <v>58</v>
      </c>
      <c r="O30" s="24"/>
      <c r="P30" s="24"/>
      <c r="Q30" s="126">
        <f>28858-K30</f>
        <v>-35787.560975609755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419.9</v>
      </c>
      <c r="E32" s="46">
        <f>F32+G32+H32</f>
        <v>26848.059000000001</v>
      </c>
      <c r="F32" s="52">
        <v>45.716000000000001</v>
      </c>
      <c r="G32" s="52">
        <v>321.45</v>
      </c>
      <c r="H32" s="52">
        <v>26480.893</v>
      </c>
      <c r="I32" s="52"/>
      <c r="J32" s="52"/>
      <c r="K32" s="47">
        <f>(E32/D32)*1000</f>
        <v>63939.173612764949</v>
      </c>
      <c r="L32" s="55">
        <f>(K32/28858)*100</f>
        <v>221.56481257455454</v>
      </c>
      <c r="M32" s="55">
        <f>(K32/28858)*100</f>
        <v>221.56481257455454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4"/>
        <v>335.19299999999998</v>
      </c>
      <c r="F37" s="46">
        <v>0</v>
      </c>
      <c r="G37" s="46">
        <v>0</v>
      </c>
      <c r="H37" s="46">
        <v>335.19299999999998</v>
      </c>
      <c r="I37" s="46"/>
      <c r="J37" s="46"/>
      <c r="K37" s="47">
        <f t="shared" si="5"/>
        <v>38090.113636363632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5570.3779999999997</v>
      </c>
      <c r="F38" s="46">
        <v>0</v>
      </c>
      <c r="G38" s="46">
        <v>0</v>
      </c>
      <c r="H38" s="46">
        <v>5570.3779999999997</v>
      </c>
      <c r="I38" s="46"/>
      <c r="J38" s="46"/>
      <c r="K38" s="47">
        <f t="shared" si="5"/>
        <v>17034.795107033638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74</v>
      </c>
      <c r="E40" s="28">
        <f>E42+E43+E44+E49</f>
        <v>3342.24</v>
      </c>
      <c r="F40" s="28">
        <f t="shared" si="7"/>
        <v>10.183</v>
      </c>
      <c r="G40" s="28">
        <f t="shared" si="7"/>
        <v>0</v>
      </c>
      <c r="H40" s="28">
        <f t="shared" si="7"/>
        <v>0</v>
      </c>
      <c r="I40" s="28">
        <f>I42+I43+I44+I49</f>
        <v>3332.0569999999998</v>
      </c>
      <c r="J40" s="28">
        <f t="shared" ref="J40" si="8">J42+J43+J44+J49</f>
        <v>0</v>
      </c>
      <c r="K40" s="80">
        <f>E40/D40*1000</f>
        <v>45165.4054054054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157.67599999999999</v>
      </c>
      <c r="F42" s="65">
        <v>3.2709999999999999</v>
      </c>
      <c r="G42" s="65">
        <v>0</v>
      </c>
      <c r="H42" s="65">
        <v>0</v>
      </c>
      <c r="I42" s="65">
        <v>154.405</v>
      </c>
      <c r="J42" s="65"/>
      <c r="K42" s="66">
        <f t="shared" si="5"/>
        <v>39419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157.21699999999998</v>
      </c>
      <c r="F43" s="65">
        <v>2.944</v>
      </c>
      <c r="G43" s="65">
        <v>0</v>
      </c>
      <c r="H43" s="65">
        <v>0</v>
      </c>
      <c r="I43" s="65">
        <v>154.273</v>
      </c>
      <c r="J43" s="65"/>
      <c r="K43" s="66">
        <f t="shared" si="5"/>
        <v>52405.666666666664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40</v>
      </c>
      <c r="E44" s="65">
        <f t="shared" ref="E44:E49" si="9">F44+G44+H44+I44</f>
        <v>2499.0119999999997</v>
      </c>
      <c r="F44" s="65">
        <v>3.968</v>
      </c>
      <c r="G44" s="65">
        <v>0</v>
      </c>
      <c r="H44" s="65">
        <v>0</v>
      </c>
      <c r="I44" s="65">
        <v>2495.0439999999999</v>
      </c>
      <c r="J44" s="65"/>
      <c r="K44" s="83">
        <f t="shared" si="5"/>
        <v>62475.299999999988</v>
      </c>
      <c r="L44" s="69">
        <f>(K44/28858)*100</f>
        <v>216.49213389701293</v>
      </c>
      <c r="M44" s="69">
        <f>(K44/28858)*100</f>
        <v>216.49213389701293</v>
      </c>
      <c r="N44" s="60"/>
      <c r="O44" s="60"/>
      <c r="P44" s="60"/>
      <c r="Q44" s="100">
        <f>28858-K44</f>
        <v>-33617.299999999988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528.33500000000004</v>
      </c>
      <c r="F49" s="65">
        <v>0</v>
      </c>
      <c r="G49" s="65">
        <v>0</v>
      </c>
      <c r="H49" s="65">
        <v>0</v>
      </c>
      <c r="I49" s="65">
        <v>528.33500000000004</v>
      </c>
      <c r="J49" s="65"/>
      <c r="K49" s="66">
        <f t="shared" si="5"/>
        <v>19567.962962962967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27" t="s">
        <v>55</v>
      </c>
      <c r="B50" s="127"/>
      <c r="C50" s="127"/>
      <c r="D50" s="127"/>
      <c r="E50" s="127"/>
      <c r="F50" s="127"/>
      <c r="G50" s="127"/>
      <c r="H50" s="127"/>
      <c r="I50" s="122"/>
      <c r="J50" s="1"/>
      <c r="K50" s="67"/>
      <c r="L50" s="4"/>
      <c r="M50" s="4"/>
      <c r="N50" s="11"/>
      <c r="O50" s="11"/>
      <c r="P50" s="11"/>
    </row>
    <row r="51" spans="1:16" ht="19.5" customHeight="1">
      <c r="A51" s="122"/>
      <c r="B51" s="122"/>
      <c r="C51" s="122"/>
      <c r="D51" s="122"/>
      <c r="E51" s="122"/>
      <c r="F51" s="122"/>
      <c r="G51" s="13"/>
      <c r="H51" s="122"/>
      <c r="I51" s="122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21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20"/>
      <c r="H53" s="2"/>
      <c r="I53" s="2"/>
      <c r="J53" s="2"/>
      <c r="K53" s="35"/>
    </row>
    <row r="54" spans="1:16" ht="18.75">
      <c r="A54" s="120" t="s">
        <v>9</v>
      </c>
      <c r="B54" s="2"/>
      <c r="C54" s="2"/>
      <c r="D54" s="2"/>
      <c r="E54" s="2"/>
      <c r="F54" s="2"/>
      <c r="G54" s="120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5" zoomScale="60" workbookViewId="0">
      <selection activeCell="A5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13" zoomScale="60" workbookViewId="0">
      <selection activeCell="A13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27" zoomScale="60" workbookViewId="0">
      <selection activeCell="A27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Январь!Заголовки_для_печати</vt:lpstr>
      <vt:lpstr>Март!Область_печати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2018-07-03T08:17:57Z</cp:lastPrinted>
  <dcterms:created xsi:type="dcterms:W3CDTF">2013-04-16T11:53:23Z</dcterms:created>
  <dcterms:modified xsi:type="dcterms:W3CDTF">2018-07-03T08:51:08Z</dcterms:modified>
</cp:coreProperties>
</file>