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Documents\Сводная информация по культуре г(Бежина Инна Николаевна)\Размещение на сайте\2021\размещение на сайте июль\"/>
    </mc:Choice>
  </mc:AlternateContent>
  <bookViews>
    <workbookView xWindow="0" yWindow="0" windowWidth="28800" windowHeight="12435" activeTab="6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</sheets>
  <definedNames>
    <definedName name="_xlnm.Print_Titles" localSheetId="0">январь!$9:$15</definedName>
    <definedName name="_xlnm.Print_Area" localSheetId="3">АПРЕЛЬ!$A$1:$O$77</definedName>
    <definedName name="_xlnm.Print_Area" localSheetId="6">ИЮЛЬ!$A$1:$O$77</definedName>
    <definedName name="_xlnm.Print_Area" localSheetId="5">ИЮНЬ!$A$1:$O$77</definedName>
    <definedName name="_xlnm.Print_Area" localSheetId="4">МАЙ!$A$1:$O$77</definedName>
    <definedName name="_xlnm.Print_Area" localSheetId="2">март!$A$1:$O$77</definedName>
    <definedName name="_xlnm.Print_Area" localSheetId="1">февраль!$A$1:$O$77</definedName>
    <definedName name="_xlnm.Print_Area" localSheetId="0">январь!$A$1:$O$77</definedName>
  </definedNames>
  <calcPr calcId="152511"/>
</workbook>
</file>

<file path=xl/calcChain.xml><?xml version="1.0" encoding="utf-8"?>
<calcChain xmlns="http://schemas.openxmlformats.org/spreadsheetml/2006/main">
  <c r="G56" i="7" l="1"/>
  <c r="F67" i="7" l="1"/>
  <c r="M67" i="7" s="1"/>
  <c r="F66" i="7"/>
  <c r="M66" i="7" s="1"/>
  <c r="F65" i="7"/>
  <c r="M65" i="7" s="1"/>
  <c r="F64" i="7"/>
  <c r="M64" i="7" s="1"/>
  <c r="F63" i="7"/>
  <c r="M63" i="7" s="1"/>
  <c r="F62" i="7"/>
  <c r="F60" i="7"/>
  <c r="F59" i="7"/>
  <c r="M59" i="7" s="1"/>
  <c r="F58" i="7"/>
  <c r="M58" i="7" s="1"/>
  <c r="L56" i="7"/>
  <c r="K56" i="7"/>
  <c r="J56" i="7"/>
  <c r="I56" i="7"/>
  <c r="H56" i="7"/>
  <c r="E56" i="7"/>
  <c r="C56" i="7"/>
  <c r="F52" i="7"/>
  <c r="M52" i="7" s="1"/>
  <c r="F51" i="7"/>
  <c r="F49" i="7"/>
  <c r="M49" i="7" s="1"/>
  <c r="F48" i="7"/>
  <c r="M48" i="7" s="1"/>
  <c r="F47" i="7"/>
  <c r="M47" i="7" s="1"/>
  <c r="F46" i="7"/>
  <c r="M46" i="7" s="1"/>
  <c r="P45" i="7"/>
  <c r="F45" i="7"/>
  <c r="M45" i="7" s="1"/>
  <c r="F43" i="7"/>
  <c r="M43" i="7" s="1"/>
  <c r="M42" i="7"/>
  <c r="F42" i="7"/>
  <c r="F41" i="7"/>
  <c r="M41" i="7" s="1"/>
  <c r="P39" i="7"/>
  <c r="Q40" i="7" s="1"/>
  <c r="F39" i="7"/>
  <c r="M39" i="7" s="1"/>
  <c r="N39" i="7" s="1"/>
  <c r="F38" i="7"/>
  <c r="M38" i="7" s="1"/>
  <c r="F36" i="7"/>
  <c r="M36" i="7" s="1"/>
  <c r="F35" i="7"/>
  <c r="F33" i="7"/>
  <c r="M33" i="7" s="1"/>
  <c r="L31" i="7"/>
  <c r="K31" i="7"/>
  <c r="J31" i="7"/>
  <c r="I31" i="7"/>
  <c r="H31" i="7"/>
  <c r="G31" i="7"/>
  <c r="E31" i="7"/>
  <c r="C31" i="7"/>
  <c r="F29" i="7"/>
  <c r="F28" i="7"/>
  <c r="M28" i="7" s="1"/>
  <c r="F27" i="7"/>
  <c r="M27" i="7" s="1"/>
  <c r="F26" i="7"/>
  <c r="M26" i="7" s="1"/>
  <c r="F25" i="7"/>
  <c r="M25" i="7" s="1"/>
  <c r="F24" i="7"/>
  <c r="M24" i="7" s="1"/>
  <c r="F22" i="7"/>
  <c r="M22" i="7" s="1"/>
  <c r="F21" i="7"/>
  <c r="M21" i="7" s="1"/>
  <c r="F20" i="7"/>
  <c r="M20" i="7" s="1"/>
  <c r="L18" i="7"/>
  <c r="K18" i="7"/>
  <c r="J18" i="7"/>
  <c r="I18" i="7"/>
  <c r="H18" i="7"/>
  <c r="G18" i="7"/>
  <c r="E18" i="7"/>
  <c r="C18" i="7"/>
  <c r="M60" i="7" l="1"/>
  <c r="N60" i="7" s="1"/>
  <c r="F31" i="7"/>
  <c r="M31" i="7" s="1"/>
  <c r="F18" i="7"/>
  <c r="M18" i="7" s="1"/>
  <c r="Q22" i="7"/>
  <c r="N22" i="7"/>
  <c r="M29" i="7"/>
  <c r="F56" i="7"/>
  <c r="M56" i="7" s="1"/>
  <c r="F67" i="6" l="1"/>
  <c r="P39" i="6" l="1"/>
  <c r="P39" i="5" l="1"/>
  <c r="P39" i="4"/>
  <c r="E18" i="6" l="1"/>
  <c r="F41" i="6" l="1"/>
  <c r="M41" i="6" s="1"/>
  <c r="M67" i="6"/>
  <c r="F66" i="6"/>
  <c r="M66" i="6" s="1"/>
  <c r="M65" i="6"/>
  <c r="F65" i="6"/>
  <c r="F64" i="6"/>
  <c r="M64" i="6" s="1"/>
  <c r="M63" i="6"/>
  <c r="F63" i="6"/>
  <c r="F62" i="6"/>
  <c r="M62" i="6" s="1"/>
  <c r="F60" i="6"/>
  <c r="F59" i="6"/>
  <c r="F58" i="6"/>
  <c r="M58" i="6" s="1"/>
  <c r="L56" i="6"/>
  <c r="K56" i="6"/>
  <c r="J56" i="6"/>
  <c r="I56" i="6"/>
  <c r="H56" i="6"/>
  <c r="G56" i="6"/>
  <c r="E56" i="6"/>
  <c r="C56" i="6"/>
  <c r="F52" i="6"/>
  <c r="M52" i="6" s="1"/>
  <c r="F51" i="6"/>
  <c r="F49" i="6"/>
  <c r="M49" i="6" s="1"/>
  <c r="F48" i="6"/>
  <c r="M48" i="6" s="1"/>
  <c r="F47" i="6"/>
  <c r="M47" i="6" s="1"/>
  <c r="F46" i="6"/>
  <c r="M46" i="6" s="1"/>
  <c r="P45" i="6"/>
  <c r="F45" i="6"/>
  <c r="M45" i="6" s="1"/>
  <c r="F43" i="6"/>
  <c r="M43" i="6" s="1"/>
  <c r="F42" i="6"/>
  <c r="M42" i="6" s="1"/>
  <c r="Q40" i="6"/>
  <c r="F39" i="6"/>
  <c r="F38" i="6"/>
  <c r="M38" i="6" s="1"/>
  <c r="F36" i="6"/>
  <c r="M36" i="6" s="1"/>
  <c r="F35" i="6"/>
  <c r="F33" i="6"/>
  <c r="M33" i="6" s="1"/>
  <c r="L31" i="6"/>
  <c r="K31" i="6"/>
  <c r="J31" i="6"/>
  <c r="I31" i="6"/>
  <c r="H31" i="6"/>
  <c r="G31" i="6"/>
  <c r="E31" i="6"/>
  <c r="C31" i="6"/>
  <c r="F29" i="6"/>
  <c r="M29" i="6" s="1"/>
  <c r="F28" i="6"/>
  <c r="M28" i="6" s="1"/>
  <c r="F27" i="6"/>
  <c r="M27" i="6" s="1"/>
  <c r="F26" i="6"/>
  <c r="M26" i="6" s="1"/>
  <c r="F25" i="6"/>
  <c r="M25" i="6" s="1"/>
  <c r="F24" i="6"/>
  <c r="M24" i="6" s="1"/>
  <c r="F22" i="6"/>
  <c r="M22" i="6" s="1"/>
  <c r="Q22" i="6" s="1"/>
  <c r="F21" i="6"/>
  <c r="M21" i="6" s="1"/>
  <c r="F20" i="6"/>
  <c r="M20" i="6" s="1"/>
  <c r="L18" i="6"/>
  <c r="K18" i="6"/>
  <c r="J18" i="6"/>
  <c r="I18" i="6"/>
  <c r="H18" i="6"/>
  <c r="G18" i="6"/>
  <c r="C18" i="6"/>
  <c r="M60" i="6" l="1"/>
  <c r="N60" i="6" s="1"/>
  <c r="F56" i="6"/>
  <c r="M56" i="6" s="1"/>
  <c r="M59" i="6"/>
  <c r="N22" i="6"/>
  <c r="F18" i="6"/>
  <c r="M18" i="6" s="1"/>
  <c r="F31" i="6"/>
  <c r="M31" i="6" s="1"/>
  <c r="M39" i="6"/>
  <c r="N39" i="6" s="1"/>
  <c r="K41" i="5" l="1"/>
  <c r="F52" i="5" l="1"/>
  <c r="F22" i="5" l="1"/>
  <c r="F67" i="5" l="1"/>
  <c r="M67" i="5" s="1"/>
  <c r="F66" i="5"/>
  <c r="M66" i="5" s="1"/>
  <c r="M65" i="5"/>
  <c r="F65" i="5"/>
  <c r="F64" i="5"/>
  <c r="M64" i="5" s="1"/>
  <c r="M63" i="5"/>
  <c r="F63" i="5"/>
  <c r="F62" i="5"/>
  <c r="M62" i="5" s="1"/>
  <c r="F60" i="5"/>
  <c r="M60" i="5" s="1"/>
  <c r="N60" i="5" s="1"/>
  <c r="F59" i="5"/>
  <c r="F58" i="5"/>
  <c r="M58" i="5" s="1"/>
  <c r="L56" i="5"/>
  <c r="K56" i="5"/>
  <c r="J56" i="5"/>
  <c r="I56" i="5"/>
  <c r="H56" i="5"/>
  <c r="G56" i="5"/>
  <c r="E56" i="5"/>
  <c r="C56" i="5"/>
  <c r="M52" i="5"/>
  <c r="F51" i="5"/>
  <c r="F49" i="5"/>
  <c r="M49" i="5" s="1"/>
  <c r="F48" i="5"/>
  <c r="M48" i="5" s="1"/>
  <c r="F47" i="5"/>
  <c r="M47" i="5" s="1"/>
  <c r="F46" i="5"/>
  <c r="M46" i="5" s="1"/>
  <c r="P45" i="5"/>
  <c r="F45" i="5"/>
  <c r="M45" i="5" s="1"/>
  <c r="F43" i="5"/>
  <c r="M43" i="5" s="1"/>
  <c r="F42" i="5"/>
  <c r="M42" i="5" s="1"/>
  <c r="F41" i="5"/>
  <c r="M41" i="5" s="1"/>
  <c r="Q40" i="5"/>
  <c r="F39" i="5"/>
  <c r="M39" i="5" s="1"/>
  <c r="N39" i="5" s="1"/>
  <c r="F38" i="5"/>
  <c r="M38" i="5" s="1"/>
  <c r="F36" i="5"/>
  <c r="M36" i="5" s="1"/>
  <c r="F35" i="5"/>
  <c r="F33" i="5"/>
  <c r="M33" i="5" s="1"/>
  <c r="L31" i="5"/>
  <c r="K31" i="5"/>
  <c r="J31" i="5"/>
  <c r="I31" i="5"/>
  <c r="H31" i="5"/>
  <c r="G31" i="5"/>
  <c r="E31" i="5"/>
  <c r="C31" i="5"/>
  <c r="F29" i="5"/>
  <c r="M29" i="5" s="1"/>
  <c r="F28" i="5"/>
  <c r="M28" i="5" s="1"/>
  <c r="F27" i="5"/>
  <c r="M27" i="5" s="1"/>
  <c r="F26" i="5"/>
  <c r="M26" i="5" s="1"/>
  <c r="F25" i="5"/>
  <c r="M25" i="5" s="1"/>
  <c r="F24" i="5"/>
  <c r="M24" i="5" s="1"/>
  <c r="M22" i="5"/>
  <c r="Q22" i="5" s="1"/>
  <c r="F21" i="5"/>
  <c r="M21" i="5" s="1"/>
  <c r="F20" i="5"/>
  <c r="M20" i="5" s="1"/>
  <c r="L18" i="5"/>
  <c r="K18" i="5"/>
  <c r="J18" i="5"/>
  <c r="I18" i="5"/>
  <c r="H18" i="5"/>
  <c r="G18" i="5"/>
  <c r="E18" i="5"/>
  <c r="C18" i="5"/>
  <c r="F56" i="5" l="1"/>
  <c r="M56" i="5" s="1"/>
  <c r="M59" i="5"/>
  <c r="F31" i="5"/>
  <c r="M31" i="5" s="1"/>
  <c r="N22" i="5"/>
  <c r="F18" i="5"/>
  <c r="M18" i="5" s="1"/>
  <c r="P45" i="4"/>
  <c r="F49" i="4" l="1"/>
  <c r="F22" i="4" l="1"/>
  <c r="F45" i="4" l="1"/>
  <c r="M45" i="4" s="1"/>
  <c r="F20" i="4"/>
  <c r="M20" i="4" s="1"/>
  <c r="F67" i="4"/>
  <c r="M67" i="4" s="1"/>
  <c r="M66" i="4"/>
  <c r="F66" i="4"/>
  <c r="F65" i="4"/>
  <c r="M65" i="4" s="1"/>
  <c r="F64" i="4"/>
  <c r="M64" i="4" s="1"/>
  <c r="F63" i="4"/>
  <c r="M63" i="4" s="1"/>
  <c r="F62" i="4"/>
  <c r="M62" i="4" s="1"/>
  <c r="F60" i="4"/>
  <c r="M60" i="4" s="1"/>
  <c r="N60" i="4" s="1"/>
  <c r="F59" i="4"/>
  <c r="M59" i="4" s="1"/>
  <c r="F58" i="4"/>
  <c r="M58" i="4" s="1"/>
  <c r="L56" i="4"/>
  <c r="K56" i="4"/>
  <c r="J56" i="4"/>
  <c r="I56" i="4"/>
  <c r="H56" i="4"/>
  <c r="G56" i="4"/>
  <c r="E56" i="4"/>
  <c r="C56" i="4"/>
  <c r="F52" i="4"/>
  <c r="M52" i="4" s="1"/>
  <c r="F51" i="4"/>
  <c r="M49" i="4"/>
  <c r="F48" i="4"/>
  <c r="M48" i="4" s="1"/>
  <c r="F47" i="4"/>
  <c r="M47" i="4" s="1"/>
  <c r="F46" i="4"/>
  <c r="M46" i="4" s="1"/>
  <c r="F43" i="4"/>
  <c r="M43" i="4" s="1"/>
  <c r="F42" i="4"/>
  <c r="M42" i="4" s="1"/>
  <c r="F41" i="4"/>
  <c r="M41" i="4" s="1"/>
  <c r="Q40" i="4"/>
  <c r="F39" i="4"/>
  <c r="M39" i="4" s="1"/>
  <c r="N39" i="4" s="1"/>
  <c r="F38" i="4"/>
  <c r="M38" i="4" s="1"/>
  <c r="F36" i="4"/>
  <c r="M36" i="4" s="1"/>
  <c r="F35" i="4"/>
  <c r="F33" i="4"/>
  <c r="M33" i="4" s="1"/>
  <c r="L31" i="4"/>
  <c r="K31" i="4"/>
  <c r="J31" i="4"/>
  <c r="I31" i="4"/>
  <c r="H31" i="4"/>
  <c r="G31" i="4"/>
  <c r="E31" i="4"/>
  <c r="C31" i="4"/>
  <c r="F29" i="4"/>
  <c r="M29" i="4" s="1"/>
  <c r="F28" i="4"/>
  <c r="M28" i="4" s="1"/>
  <c r="F27" i="4"/>
  <c r="M27" i="4" s="1"/>
  <c r="F26" i="4"/>
  <c r="M26" i="4" s="1"/>
  <c r="F25" i="4"/>
  <c r="M25" i="4" s="1"/>
  <c r="F24" i="4"/>
  <c r="M24" i="4" s="1"/>
  <c r="M22" i="4"/>
  <c r="F21" i="4"/>
  <c r="M21" i="4" s="1"/>
  <c r="L18" i="4"/>
  <c r="K18" i="4"/>
  <c r="J18" i="4"/>
  <c r="I18" i="4"/>
  <c r="H18" i="4"/>
  <c r="G18" i="4"/>
  <c r="E18" i="4"/>
  <c r="C18" i="4"/>
  <c r="N22" i="4" l="1"/>
  <c r="Q22" i="4"/>
  <c r="F18" i="4"/>
  <c r="M18" i="4" s="1"/>
  <c r="F31" i="4"/>
  <c r="M31" i="4" s="1"/>
  <c r="F56" i="4"/>
  <c r="M56" i="4" s="1"/>
  <c r="G18" i="3"/>
  <c r="F67" i="3" l="1"/>
  <c r="M67" i="3" s="1"/>
  <c r="F66" i="3"/>
  <c r="M66" i="3" s="1"/>
  <c r="F65" i="3"/>
  <c r="M65" i="3" s="1"/>
  <c r="F64" i="3"/>
  <c r="M64" i="3" s="1"/>
  <c r="F63" i="3"/>
  <c r="M63" i="3" s="1"/>
  <c r="F62" i="3"/>
  <c r="M62" i="3" s="1"/>
  <c r="F60" i="3"/>
  <c r="M60" i="3" s="1"/>
  <c r="N60" i="3" s="1"/>
  <c r="O60" i="3" s="1"/>
  <c r="F59" i="3"/>
  <c r="F58" i="3"/>
  <c r="M58" i="3" s="1"/>
  <c r="L56" i="3"/>
  <c r="K56" i="3"/>
  <c r="J56" i="3"/>
  <c r="I56" i="3"/>
  <c r="H56" i="3"/>
  <c r="G56" i="3"/>
  <c r="E56" i="3"/>
  <c r="C56" i="3"/>
  <c r="F52" i="3"/>
  <c r="M52" i="3" s="1"/>
  <c r="F51" i="3"/>
  <c r="M49" i="3"/>
  <c r="F49" i="3"/>
  <c r="F48" i="3"/>
  <c r="M48" i="3" s="1"/>
  <c r="F47" i="3"/>
  <c r="M47" i="3" s="1"/>
  <c r="F46" i="3"/>
  <c r="M46" i="3" s="1"/>
  <c r="F45" i="3"/>
  <c r="M45" i="3" s="1"/>
  <c r="F43" i="3"/>
  <c r="M43" i="3" s="1"/>
  <c r="M42" i="3"/>
  <c r="F42" i="3"/>
  <c r="F41" i="3"/>
  <c r="M41" i="3" s="1"/>
  <c r="P39" i="3"/>
  <c r="Q40" i="3" s="1"/>
  <c r="F39" i="3"/>
  <c r="M39" i="3" s="1"/>
  <c r="N39" i="3" s="1"/>
  <c r="F38" i="3"/>
  <c r="M38" i="3" s="1"/>
  <c r="F36" i="3"/>
  <c r="M36" i="3" s="1"/>
  <c r="F35" i="3"/>
  <c r="F33" i="3"/>
  <c r="M33" i="3" s="1"/>
  <c r="L31" i="3"/>
  <c r="K31" i="3"/>
  <c r="J31" i="3"/>
  <c r="I31" i="3"/>
  <c r="H31" i="3"/>
  <c r="G31" i="3"/>
  <c r="E31" i="3"/>
  <c r="C31" i="3"/>
  <c r="F29" i="3"/>
  <c r="F28" i="3"/>
  <c r="M28" i="3" s="1"/>
  <c r="F27" i="3"/>
  <c r="M27" i="3" s="1"/>
  <c r="F26" i="3"/>
  <c r="M26" i="3" s="1"/>
  <c r="F25" i="3"/>
  <c r="M25" i="3" s="1"/>
  <c r="F24" i="3"/>
  <c r="M24" i="3" s="1"/>
  <c r="F22" i="3"/>
  <c r="M22" i="3" s="1"/>
  <c r="N22" i="3" s="1"/>
  <c r="F21" i="3"/>
  <c r="M21" i="3" s="1"/>
  <c r="F20" i="3"/>
  <c r="M20" i="3" s="1"/>
  <c r="L18" i="3"/>
  <c r="K18" i="3"/>
  <c r="J18" i="3"/>
  <c r="I18" i="3"/>
  <c r="H18" i="3"/>
  <c r="E18" i="3"/>
  <c r="C18" i="3"/>
  <c r="F56" i="3" l="1"/>
  <c r="M56" i="3" s="1"/>
  <c r="F31" i="3"/>
  <c r="M31" i="3" s="1"/>
  <c r="F18" i="3"/>
  <c r="M18" i="3" s="1"/>
  <c r="M29" i="3"/>
  <c r="M59" i="3"/>
  <c r="F36" i="2"/>
  <c r="F67" i="2" l="1"/>
  <c r="M67" i="2" s="1"/>
  <c r="F66" i="2"/>
  <c r="M66" i="2" s="1"/>
  <c r="F65" i="2"/>
  <c r="M65" i="2" s="1"/>
  <c r="F64" i="2"/>
  <c r="M64" i="2" s="1"/>
  <c r="F63" i="2"/>
  <c r="M63" i="2" s="1"/>
  <c r="F62" i="2"/>
  <c r="M62" i="2" s="1"/>
  <c r="F60" i="2"/>
  <c r="M60" i="2" s="1"/>
  <c r="N60" i="2" s="1"/>
  <c r="O60" i="2" s="1"/>
  <c r="F59" i="2"/>
  <c r="F58" i="2"/>
  <c r="M58" i="2" s="1"/>
  <c r="L56" i="2"/>
  <c r="K56" i="2"/>
  <c r="J56" i="2"/>
  <c r="I56" i="2"/>
  <c r="H56" i="2"/>
  <c r="G56" i="2"/>
  <c r="E56" i="2"/>
  <c r="C56" i="2"/>
  <c r="F52" i="2"/>
  <c r="M52" i="2" s="1"/>
  <c r="F51" i="2"/>
  <c r="F49" i="2"/>
  <c r="M49" i="2" s="1"/>
  <c r="F48" i="2"/>
  <c r="M48" i="2" s="1"/>
  <c r="F47" i="2"/>
  <c r="M47" i="2" s="1"/>
  <c r="F46" i="2"/>
  <c r="M46" i="2" s="1"/>
  <c r="F45" i="2"/>
  <c r="M45" i="2" s="1"/>
  <c r="F43" i="2"/>
  <c r="M43" i="2" s="1"/>
  <c r="F42" i="2"/>
  <c r="M42" i="2" s="1"/>
  <c r="F41" i="2"/>
  <c r="M41" i="2" s="1"/>
  <c r="P39" i="2"/>
  <c r="Q40" i="2" s="1"/>
  <c r="F39" i="2"/>
  <c r="M39" i="2" s="1"/>
  <c r="F38" i="2"/>
  <c r="M38" i="2" s="1"/>
  <c r="M36" i="2"/>
  <c r="F35" i="2"/>
  <c r="F33" i="2"/>
  <c r="M33" i="2" s="1"/>
  <c r="L31" i="2"/>
  <c r="K31" i="2"/>
  <c r="J31" i="2"/>
  <c r="I31" i="2"/>
  <c r="H31" i="2"/>
  <c r="G31" i="2"/>
  <c r="E31" i="2"/>
  <c r="C31" i="2"/>
  <c r="F29" i="2"/>
  <c r="M29" i="2" s="1"/>
  <c r="F28" i="2"/>
  <c r="M28" i="2" s="1"/>
  <c r="F27" i="2"/>
  <c r="M27" i="2" s="1"/>
  <c r="F26" i="2"/>
  <c r="M26" i="2" s="1"/>
  <c r="F25" i="2"/>
  <c r="M25" i="2" s="1"/>
  <c r="F24" i="2"/>
  <c r="M24" i="2" s="1"/>
  <c r="F22" i="2"/>
  <c r="M22" i="2" s="1"/>
  <c r="N22" i="2" s="1"/>
  <c r="F21" i="2"/>
  <c r="F20" i="2"/>
  <c r="M20" i="2" s="1"/>
  <c r="L18" i="2"/>
  <c r="K18" i="2"/>
  <c r="J18" i="2"/>
  <c r="I18" i="2"/>
  <c r="H18" i="2"/>
  <c r="G18" i="2"/>
  <c r="E18" i="2"/>
  <c r="C18" i="2"/>
  <c r="F56" i="2" l="1"/>
  <c r="M56" i="2" s="1"/>
  <c r="N39" i="2"/>
  <c r="F18" i="2"/>
  <c r="M18" i="2" s="1"/>
  <c r="M21" i="2"/>
  <c r="M59" i="2"/>
  <c r="F31" i="2"/>
  <c r="M31" i="2" s="1"/>
  <c r="G31" i="1"/>
  <c r="K31" i="1"/>
  <c r="F41" i="1" l="1"/>
  <c r="F39" i="1"/>
  <c r="O39" i="7" s="1"/>
  <c r="P39" i="1"/>
  <c r="Q40" i="1" s="1"/>
  <c r="G18" i="1"/>
  <c r="F22" i="1"/>
  <c r="M22" i="1" l="1"/>
  <c r="N22" i="1" s="1"/>
  <c r="O22" i="7"/>
  <c r="O22" i="5"/>
  <c r="O22" i="6"/>
  <c r="O22" i="4"/>
  <c r="F67" i="1"/>
  <c r="M67" i="1" s="1"/>
  <c r="F66" i="1"/>
  <c r="M66" i="1" s="1"/>
  <c r="F65" i="1"/>
  <c r="M65" i="1" s="1"/>
  <c r="F64" i="1"/>
  <c r="M64" i="1" s="1"/>
  <c r="F63" i="1"/>
  <c r="M63" i="1" s="1"/>
  <c r="F62" i="1"/>
  <c r="M62" i="1" s="1"/>
  <c r="J56" i="1"/>
  <c r="F60" i="1"/>
  <c r="F59" i="1"/>
  <c r="F58" i="1"/>
  <c r="M58" i="1" s="1"/>
  <c r="L56" i="1"/>
  <c r="K56" i="1"/>
  <c r="I56" i="1"/>
  <c r="H56" i="1"/>
  <c r="G56" i="1"/>
  <c r="E56" i="1"/>
  <c r="C56" i="1"/>
  <c r="F52" i="1"/>
  <c r="M52" i="1" s="1"/>
  <c r="F51" i="1"/>
  <c r="F49" i="1"/>
  <c r="M49" i="1" s="1"/>
  <c r="F48" i="1"/>
  <c r="M48" i="1" s="1"/>
  <c r="F47" i="1"/>
  <c r="M47" i="1" s="1"/>
  <c r="F46" i="1"/>
  <c r="M46" i="1" s="1"/>
  <c r="F45" i="1"/>
  <c r="M45" i="1" s="1"/>
  <c r="F43" i="1"/>
  <c r="M43" i="1" s="1"/>
  <c r="F42" i="1"/>
  <c r="M42" i="1" s="1"/>
  <c r="M41" i="1"/>
  <c r="M39" i="1"/>
  <c r="F38" i="1"/>
  <c r="M38" i="1" s="1"/>
  <c r="F36" i="1"/>
  <c r="M36" i="1" s="1"/>
  <c r="F35" i="1"/>
  <c r="M35" i="1" s="1"/>
  <c r="F33" i="1"/>
  <c r="M33" i="1" s="1"/>
  <c r="L31" i="1"/>
  <c r="J31" i="1"/>
  <c r="I31" i="1"/>
  <c r="H31" i="1"/>
  <c r="E31" i="1"/>
  <c r="C31" i="1"/>
  <c r="F29" i="1"/>
  <c r="P29" i="5" s="1"/>
  <c r="F28" i="1"/>
  <c r="M28" i="1" s="1"/>
  <c r="F27" i="1"/>
  <c r="M27" i="1" s="1"/>
  <c r="F26" i="1"/>
  <c r="M26" i="1" s="1"/>
  <c r="F25" i="1"/>
  <c r="M25" i="1" s="1"/>
  <c r="F24" i="1"/>
  <c r="M24" i="1" s="1"/>
  <c r="F21" i="1"/>
  <c r="M21" i="1" s="1"/>
  <c r="F20" i="1"/>
  <c r="M20" i="1" s="1"/>
  <c r="L18" i="1"/>
  <c r="K18" i="1"/>
  <c r="J18" i="1"/>
  <c r="I18" i="1"/>
  <c r="H18" i="1"/>
  <c r="E18" i="1"/>
  <c r="C18" i="1"/>
  <c r="O39" i="6" l="1"/>
  <c r="O39" i="5"/>
  <c r="O39" i="4"/>
  <c r="M60" i="1"/>
  <c r="N60" i="1" s="1"/>
  <c r="O60" i="1" s="1"/>
  <c r="O60" i="7"/>
  <c r="O60" i="6"/>
  <c r="O60" i="5"/>
  <c r="O60" i="4"/>
  <c r="N39" i="1"/>
  <c r="O39" i="1" s="1"/>
  <c r="O39" i="3"/>
  <c r="O39" i="2"/>
  <c r="F31" i="1"/>
  <c r="M31" i="1" s="1"/>
  <c r="F56" i="1"/>
  <c r="M56" i="1" s="1"/>
  <c r="F18" i="1"/>
  <c r="M18" i="1" s="1"/>
  <c r="M29" i="1"/>
  <c r="M59" i="1"/>
</calcChain>
</file>

<file path=xl/sharedStrings.xml><?xml version="1.0" encoding="utf-8"?>
<sst xmlns="http://schemas.openxmlformats.org/spreadsheetml/2006/main" count="1064" uniqueCount="73">
  <si>
    <t>Среднемесячная  заработная плата работников</t>
  </si>
  <si>
    <t>муниципальных  образовательных организаций Тульской области</t>
  </si>
  <si>
    <t>(указать месяц)</t>
  </si>
  <si>
    <t>Киреевский район</t>
  </si>
  <si>
    <t>(наименование муниципального образования)</t>
  </si>
  <si>
    <t>Наименование категории работников образовательных организаций</t>
  </si>
  <si>
    <t>Штатная численность работников</t>
  </si>
  <si>
    <t xml:space="preserve">Среднесписочная численность работников образовательных организаций (данные приводятся с одним десятичным знаком) </t>
  </si>
  <si>
    <t>Фонд заработной платы (без начислений)*</t>
  </si>
  <si>
    <t>Размер средней заработной платы работников образовательных организаций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</si>
  <si>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</si>
  <si>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</si>
  <si>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t>Всего</t>
  </si>
  <si>
    <t>в том числе фактическое количество шт. ед.,  занятых другими работниками учреждения и внешними совместителями</t>
  </si>
  <si>
    <t xml:space="preserve">в том числе: </t>
  </si>
  <si>
    <t>за счет средств бюджета Тульской области</t>
  </si>
  <si>
    <t>средства муниципального бюджета</t>
  </si>
  <si>
    <r>
      <t xml:space="preserve">средства </t>
    </r>
    <r>
      <rPr>
        <b/>
        <u/>
        <sz val="11"/>
        <color theme="1"/>
        <rFont val="PT Astra Serif"/>
        <family val="1"/>
        <charset val="204"/>
      </rPr>
      <t>федерального бюджета</t>
    </r>
    <r>
      <rPr>
        <sz val="11"/>
        <color theme="1"/>
        <rFont val="PT Astra Serif"/>
        <family val="1"/>
        <charset val="204"/>
      </rPr>
      <t xml:space="preserve"> на выплаты вознаграждения за классное руководство в размере 5000 рублей</t>
    </r>
  </si>
  <si>
    <t>за счет внебюджетных средств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</si>
  <si>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</si>
  <si>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средства областного бюджета</t>
  </si>
  <si>
    <t>всего</t>
  </si>
  <si>
    <t>в том числе:</t>
  </si>
  <si>
    <t>доплата за выполнение функций классного руководителя</t>
  </si>
  <si>
    <t>(шт. единицы)</t>
  </si>
  <si>
    <t>(человек)</t>
  </si>
  <si>
    <t>(тыс. руб.)</t>
  </si>
  <si>
    <t>(рубли)</t>
  </si>
  <si>
    <t>%</t>
  </si>
  <si>
    <t>Дошкольные образовательные организации</t>
  </si>
  <si>
    <t xml:space="preserve">Работники, всего: </t>
  </si>
  <si>
    <t>х</t>
  </si>
  <si>
    <t>Х</t>
  </si>
  <si>
    <t>в т.ч.:</t>
  </si>
  <si>
    <t>руководитель организации</t>
  </si>
  <si>
    <t xml:space="preserve">заместители руководителя, руководители структурных подразделений  и их заместители 
</t>
  </si>
  <si>
    <t xml:space="preserve">педагогические работники образовательных организаций, реализующие программы дошкольного образования </t>
  </si>
  <si>
    <t>из них:</t>
  </si>
  <si>
    <t>педагоги-психологи</t>
  </si>
  <si>
    <t>врачи (кроме зубных)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</si>
  <si>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</si>
  <si>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</si>
  <si>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>работники культуры (библиотекари)</t>
  </si>
  <si>
    <t>прочие работники, за исключением вышеуказанных</t>
  </si>
  <si>
    <t>Общеобразовательные организации</t>
  </si>
  <si>
    <t xml:space="preserve">  осуществляющий функции классного руководителя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</si>
  <si>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</si>
  <si>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осуществляющие функции классного руководителя</t>
  </si>
  <si>
    <r>
      <t xml:space="preserve">педагогические работники и </t>
    </r>
    <r>
      <rPr>
        <b/>
        <sz val="12"/>
        <color theme="1"/>
        <rFont val="PT Astra Serif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PT Astra Serif"/>
        <family val="1"/>
        <charset val="204"/>
      </rPr>
      <t>, реализующие программы общего образования</t>
    </r>
  </si>
  <si>
    <t xml:space="preserve">учителя </t>
  </si>
  <si>
    <t>заведующие учебной частью образовательных организаций, реализующие программы общего образования</t>
  </si>
  <si>
    <r>
      <rPr>
        <b/>
        <u/>
        <sz val="12"/>
        <color theme="1"/>
        <rFont val="PT Astra Serif"/>
        <family val="1"/>
        <charset val="204"/>
      </rPr>
      <t xml:space="preserve">из общего числа </t>
    </r>
    <r>
      <rPr>
        <sz val="12"/>
        <color theme="1"/>
        <rFont val="PT Astra Serif"/>
        <family val="1"/>
        <charset val="204"/>
      </rPr>
      <t>педагогических работников: работники, осуществляющие функции классного руководителя</t>
    </r>
  </si>
  <si>
    <t xml:space="preserve"> осуществляющие функции классного руководителя</t>
  </si>
  <si>
    <t xml:space="preserve">Организации дополнительного образования детей 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</si>
  <si>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</si>
  <si>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 xml:space="preserve">прочие работники, за исключением вышеуказанных </t>
  </si>
  <si>
    <r>
      <t>Примечания:</t>
    </r>
    <r>
      <rPr>
        <b/>
        <sz val="16"/>
        <color theme="1"/>
        <rFont val="PT Astra Serif"/>
        <family val="1"/>
        <charset val="204"/>
      </rPr>
      <t xml:space="preserve"> </t>
    </r>
  </si>
  <si>
    <r>
      <t>*</t>
    </r>
    <r>
      <rPr>
        <sz val="12"/>
        <color theme="1"/>
        <rFont val="PT Astra Serif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</si>
  <si>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r>
      <rPr>
        <b/>
        <sz val="16"/>
        <color theme="1"/>
        <rFont val="PT Astra Serif"/>
        <family val="1"/>
        <charset val="204"/>
      </rPr>
      <t>**</t>
    </r>
    <r>
      <rPr>
        <sz val="12"/>
        <color theme="1"/>
        <rFont val="PT Astra Serif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</si>
  <si>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PT Astra Serif"/>
        <family val="1"/>
        <charset val="204"/>
      </rPr>
      <t xml:space="preserve">*** </t>
    </r>
    <r>
      <rPr>
        <sz val="12"/>
        <color theme="1"/>
        <rFont val="PT Astra Serif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</si>
  <si>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t>(Подпись)</t>
  </si>
  <si>
    <t>МП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</si>
  <si>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ЯНВАРЬ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</si>
  <si>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t>Пашков С.В.</t>
  </si>
  <si>
    <t xml:space="preserve">Председатель комитета 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</si>
  <si>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ФЕВРАЛЬ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</si>
  <si>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МАРТ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</si>
  <si>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</t>
    </r>
    <r>
      <rPr>
        <b/>
        <u/>
        <sz val="14"/>
        <color theme="1"/>
        <rFont val="PT Astra Serif"/>
        <family val="1"/>
        <charset val="204"/>
      </rPr>
      <t xml:space="preserve">апрель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</si>
  <si>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</t>
    </r>
    <r>
      <rPr>
        <b/>
        <u/>
        <sz val="14"/>
        <color theme="1"/>
        <rFont val="PT Astra Serif"/>
        <family val="1"/>
        <charset val="204"/>
      </rPr>
      <t xml:space="preserve">май </t>
    </r>
    <r>
      <rPr>
        <b/>
        <sz val="14"/>
        <color theme="1"/>
        <rFont val="PT Astra Serif"/>
        <family val="1"/>
        <charset val="204"/>
      </rPr>
      <t xml:space="preserve"> 2021год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</si>
  <si>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ИЮНЬ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</si>
  <si>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t xml:space="preserve">Заместитель председателя комитета </t>
  </si>
  <si>
    <t>Сильянова  С.В.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</si>
  <si>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ИЮЛЬ </t>
    </r>
    <r>
      <rPr>
        <b/>
        <sz val="14"/>
        <color theme="1"/>
        <rFont val="PT Astra Serif"/>
        <family val="1"/>
        <charset val="204"/>
      </rPr>
      <t xml:space="preserve"> 2021год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</si>
</sst>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_-* #,##0.000\ _₽_-;\-* #,##0.000\ _₽_-;_-* &quot;-&quot;???\ _₽_-;_-@_-"/>
    <numFmt numFmtId="166" formatCode="_-* #,##0.0\ _₽_-;\-* #,##0.0\ _₽_-;_-* &quot;-&quot;??\ _₽_-;_-@_-"/>
    <numFmt numFmtId="167" formatCode="0.000"/>
    <numFmt numFmtId="168" formatCode="_-* #,##0.00\ _₽_-;\-* #,##0.00\ _₽_-;_-* &quot;-&quot;???\ _₽_-;_-@_-"/>
    <numFmt numFmtId="169" formatCode="0.0"/>
  </numFmts>
  <fonts count="32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u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u/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PT Astra Serif"/>
      <family val="1"/>
      <charset val="204"/>
    </font>
    <font>
      <b/>
      <i/>
      <sz val="14"/>
      <color theme="1"/>
      <name val="PT Astra Serif"/>
      <family val="1"/>
      <charset val="204"/>
    </font>
    <font>
      <b/>
      <sz val="16"/>
      <color theme="1"/>
      <name val="PT Astra Serif"/>
      <family val="1"/>
      <charset val="204"/>
    </font>
    <font>
      <i/>
      <sz val="12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i/>
      <sz val="10"/>
      <color theme="1"/>
      <name val="PT Astra Serif"/>
      <family val="1"/>
      <charset val="204"/>
    </font>
    <font>
      <b/>
      <i/>
      <sz val="10"/>
      <color theme="1"/>
      <name val="PT Astra Serif"/>
      <family val="1"/>
      <charset val="204"/>
    </font>
    <font>
      <b/>
      <i/>
      <sz val="16"/>
      <color theme="1"/>
      <name val="PT Astra Serif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4"/>
      <color theme="1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i/>
      <sz val="12"/>
      <color rgb="FF000000"/>
      <name val="PT Astra Serif"/>
      <family val="1"/>
      <charset val="204"/>
    </font>
    <font>
      <i/>
      <sz val="16"/>
      <color theme="1"/>
      <name val="PT Astra Serif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b/>
      <u val="singleAccounting"/>
      <sz val="14"/>
      <color theme="1"/>
      <name val="PT Astra Serif"/>
      <family val="1"/>
      <charset val="204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2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164" fontId="10" fillId="3" borderId="10" xfId="0" applyNumberFormat="1" applyFont="1" applyFill="1" applyBorder="1" applyAlignment="1">
      <alignment horizontal="center" vertical="center" wrapText="1"/>
    </xf>
    <xf numFmtId="165" fontId="10" fillId="3" borderId="10" xfId="0" applyNumberFormat="1" applyFont="1" applyFill="1" applyBorder="1" applyAlignment="1">
      <alignment horizontal="center" vertical="center" wrapText="1"/>
    </xf>
    <xf numFmtId="43" fontId="10" fillId="3" borderId="10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2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justify" vertical="top" wrapText="1"/>
    </xf>
    <xf numFmtId="0" fontId="6" fillId="3" borderId="10" xfId="0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43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center" vertical="center" wrapText="1"/>
    </xf>
    <xf numFmtId="166" fontId="3" fillId="3" borderId="10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vertical="top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7" fillId="3" borderId="10" xfId="0" applyNumberFormat="1" applyFont="1" applyFill="1" applyBorder="1" applyAlignment="1">
      <alignment horizontal="center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43" fontId="18" fillId="3" borderId="10" xfId="0" applyNumberFormat="1" applyFont="1" applyFill="1" applyBorder="1" applyAlignment="1">
      <alignment horizontal="center" vertical="center" wrapText="1"/>
    </xf>
    <xf numFmtId="43" fontId="17" fillId="3" borderId="10" xfId="0" applyNumberFormat="1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6" fillId="3" borderId="12" xfId="0" applyFont="1" applyFill="1" applyBorder="1" applyAlignment="1">
      <alignment horizontal="justify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165" fontId="10" fillId="4" borderId="10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justify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9" fillId="4" borderId="10" xfId="0" applyFont="1" applyFill="1" applyBorder="1" applyAlignment="1">
      <alignment horizontal="justify" vertical="top" wrapText="1"/>
    </xf>
    <xf numFmtId="0" fontId="4" fillId="4" borderId="1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165" fontId="17" fillId="4" borderId="10" xfId="0" applyNumberFormat="1" applyFont="1" applyFill="1" applyBorder="1" applyAlignment="1">
      <alignment horizontal="center" vertical="center" wrapText="1"/>
    </xf>
    <xf numFmtId="165" fontId="18" fillId="4" borderId="10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top" wrapText="1"/>
    </xf>
    <xf numFmtId="0" fontId="12" fillId="4" borderId="10" xfId="0" applyFont="1" applyFill="1" applyBorder="1" applyAlignment="1">
      <alignment horizontal="justify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0" xfId="0" applyFont="1" applyFill="1" applyBorder="1" applyAlignment="1">
      <alignment horizontal="center" vertical="center"/>
    </xf>
    <xf numFmtId="0" fontId="17" fillId="4" borderId="10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right" vertical="top" wrapText="1"/>
    </xf>
    <xf numFmtId="0" fontId="2" fillId="4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65" fontId="10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justify" vertical="top" wrapText="1"/>
    </xf>
    <xf numFmtId="0" fontId="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justify" vertical="top" wrapText="1"/>
    </xf>
    <xf numFmtId="0" fontId="23" fillId="5" borderId="10" xfId="0" applyFont="1" applyFill="1" applyBorder="1" applyAlignment="1">
      <alignment horizontal="justify" vertical="top" wrapText="1"/>
    </xf>
    <xf numFmtId="0" fontId="23" fillId="5" borderId="10" xfId="0" applyFont="1" applyFill="1" applyBorder="1" applyAlignment="1">
      <alignment horizontal="center" vertical="center" wrapText="1"/>
    </xf>
    <xf numFmtId="168" fontId="4" fillId="5" borderId="10" xfId="0" applyNumberFormat="1" applyFont="1" applyFill="1" applyBorder="1" applyAlignment="1">
      <alignment horizontal="center" vertical="center" wrapText="1"/>
    </xf>
    <xf numFmtId="167" fontId="9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justify" vertical="top" wrapText="1"/>
    </xf>
    <xf numFmtId="0" fontId="24" fillId="5" borderId="1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justify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165" fontId="17" fillId="5" borderId="10" xfId="0" applyNumberFormat="1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27" fillId="2" borderId="0" xfId="0" applyFont="1" applyFill="1"/>
    <xf numFmtId="0" fontId="4" fillId="2" borderId="0" xfId="0" applyFont="1" applyFill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/>
    <xf numFmtId="0" fontId="4" fillId="2" borderId="0" xfId="0" applyFont="1" applyFill="1" applyAlignment="1"/>
    <xf numFmtId="0" fontId="4" fillId="2" borderId="15" xfId="0" applyFont="1" applyFill="1" applyBorder="1" applyAlignment="1"/>
    <xf numFmtId="0" fontId="11" fillId="2" borderId="0" xfId="0" applyFont="1" applyFill="1" applyAlignment="1"/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27" fillId="2" borderId="0" xfId="0" applyFont="1" applyFill="1" applyAlignment="1">
      <alignment horizontal="center"/>
    </xf>
    <xf numFmtId="43" fontId="4" fillId="3" borderId="10" xfId="0" applyNumberFormat="1" applyFont="1" applyFill="1" applyBorder="1" applyAlignment="1">
      <alignment horizontal="center" vertical="center" wrapText="1"/>
    </xf>
    <xf numFmtId="167" fontId="3" fillId="3" borderId="10" xfId="0" applyNumberFormat="1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/>
    </xf>
    <xf numFmtId="43" fontId="0" fillId="2" borderId="0" xfId="0" applyNumberFormat="1" applyFill="1" applyAlignment="1">
      <alignment vertical="center"/>
    </xf>
    <xf numFmtId="43" fontId="0" fillId="2" borderId="0" xfId="0" applyNumberFormat="1" applyFill="1"/>
    <xf numFmtId="165" fontId="4" fillId="4" borderId="10" xfId="0" applyNumberFormat="1" applyFont="1" applyFill="1" applyBorder="1" applyAlignment="1">
      <alignment horizontal="center" vertical="center" wrapText="1"/>
    </xf>
    <xf numFmtId="167" fontId="3" fillId="4" borderId="10" xfId="0" applyNumberFormat="1" applyFont="1" applyFill="1" applyBorder="1" applyAlignment="1">
      <alignment horizontal="center" vertical="center" wrapText="1"/>
    </xf>
    <xf numFmtId="165" fontId="9" fillId="4" borderId="10" xfId="0" applyNumberFormat="1" applyFont="1" applyFill="1" applyBorder="1" applyAlignment="1">
      <alignment horizontal="center" vertical="center" wrapText="1"/>
    </xf>
    <xf numFmtId="2" fontId="22" fillId="5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168" fontId="4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69" fontId="3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65" fontId="0" fillId="2" borderId="0" xfId="0" applyNumberFormat="1" applyFill="1" applyAlignment="1">
      <alignment horizontal="center" vertical="center"/>
    </xf>
    <xf numFmtId="2" fontId="16" fillId="3" borderId="10" xfId="0" applyNumberFormat="1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165" fontId="28" fillId="4" borderId="10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1" fontId="16" fillId="3" borderId="10" xfId="0" applyNumberFormat="1" applyFont="1" applyFill="1" applyBorder="1" applyAlignment="1">
      <alignment horizontal="center" vertical="center" wrapText="1"/>
    </xf>
    <xf numFmtId="169" fontId="10" fillId="3" borderId="10" xfId="0" applyNumberFormat="1" applyFont="1" applyFill="1" applyBorder="1" applyAlignment="1">
      <alignment horizontal="center" vertical="center" wrapText="1"/>
    </xf>
    <xf numFmtId="165" fontId="29" fillId="4" borderId="10" xfId="0" applyNumberFormat="1" applyFont="1" applyFill="1" applyBorder="1" applyAlignment="1">
      <alignment horizontal="center" vertical="center" wrapText="1"/>
    </xf>
    <xf numFmtId="168" fontId="30" fillId="4" borderId="10" xfId="0" applyNumberFormat="1" applyFont="1" applyFill="1" applyBorder="1" applyAlignment="1">
      <alignment horizontal="center" vertical="center" wrapText="1"/>
    </xf>
    <xf numFmtId="43" fontId="30" fillId="3" borderId="10" xfId="0" applyNumberFormat="1" applyFont="1" applyFill="1" applyBorder="1" applyAlignment="1">
      <alignment horizontal="center" vertical="center" wrapText="1"/>
    </xf>
    <xf numFmtId="165" fontId="17" fillId="6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165" fontId="31" fillId="2" borderId="0" xfId="0" applyNumberFormat="1" applyFont="1" applyFill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24" zoomScale="60" zoomScaleNormal="100" workbookViewId="0">
      <selection activeCell="O36" sqref="O36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167" t="s">
        <v>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5" s="3" customFormat="1" ht="18.75" x14ac:dyDescent="0.3">
      <c r="A3" s="1"/>
      <c r="B3" s="167" t="s">
        <v>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15" s="3" customFormat="1" ht="18.75" x14ac:dyDescent="0.3">
      <c r="A4" s="1"/>
      <c r="B4" s="167" t="s">
        <v>62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5" s="3" customFormat="1" x14ac:dyDescent="0.25">
      <c r="A5" s="1"/>
      <c r="B5" s="168" t="s">
        <v>2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1:15" s="3" customFormat="1" ht="15" customHeight="1" x14ac:dyDescent="0.3">
      <c r="A6" s="1"/>
      <c r="B6" s="169" t="s">
        <v>3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5" s="3" customFormat="1" x14ac:dyDescent="0.25">
      <c r="A7" s="1"/>
      <c r="B7" s="166" t="s">
        <v>4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171" t="s">
        <v>5</v>
      </c>
      <c r="B9" s="172"/>
      <c r="C9" s="177" t="s">
        <v>6</v>
      </c>
      <c r="D9" s="178"/>
      <c r="E9" s="179" t="s">
        <v>7</v>
      </c>
      <c r="F9" s="181" t="s">
        <v>8</v>
      </c>
      <c r="G9" s="182"/>
      <c r="H9" s="182"/>
      <c r="I9" s="182"/>
      <c r="J9" s="182"/>
      <c r="K9" s="182"/>
      <c r="L9" s="182"/>
      <c r="M9" s="179" t="s">
        <v>9</v>
      </c>
      <c r="N9" s="189" t="s">
        <v>10</v>
      </c>
      <c r="O9" s="189" t="s">
        <v>11</v>
      </c>
    </row>
    <row r="10" spans="1:15" s="3" customFormat="1" ht="15.75" customHeight="1" x14ac:dyDescent="0.25">
      <c r="A10" s="173"/>
      <c r="B10" s="174"/>
      <c r="C10" s="191" t="s">
        <v>12</v>
      </c>
      <c r="D10" s="191" t="s">
        <v>13</v>
      </c>
      <c r="E10" s="180"/>
      <c r="F10" s="193" t="s">
        <v>12</v>
      </c>
      <c r="G10" s="196" t="s">
        <v>14</v>
      </c>
      <c r="H10" s="196"/>
      <c r="I10" s="196"/>
      <c r="J10" s="196"/>
      <c r="K10" s="196"/>
      <c r="L10" s="196"/>
      <c r="M10" s="180"/>
      <c r="N10" s="190"/>
      <c r="O10" s="190"/>
    </row>
    <row r="11" spans="1:15" s="3" customFormat="1" ht="30.75" customHeight="1" x14ac:dyDescent="0.25">
      <c r="A11" s="173"/>
      <c r="B11" s="174"/>
      <c r="C11" s="192"/>
      <c r="D11" s="192"/>
      <c r="E11" s="180"/>
      <c r="F11" s="194"/>
      <c r="G11" s="196" t="s">
        <v>15</v>
      </c>
      <c r="H11" s="196"/>
      <c r="I11" s="196"/>
      <c r="J11" s="197" t="s">
        <v>16</v>
      </c>
      <c r="K11" s="185" t="s">
        <v>17</v>
      </c>
      <c r="L11" s="185" t="s">
        <v>18</v>
      </c>
      <c r="M11" s="180"/>
      <c r="N11" s="190"/>
      <c r="O11" s="190"/>
    </row>
    <row r="12" spans="1:15" s="3" customFormat="1" ht="22.5" customHeight="1" x14ac:dyDescent="0.25">
      <c r="A12" s="173"/>
      <c r="B12" s="174"/>
      <c r="C12" s="192"/>
      <c r="D12" s="192"/>
      <c r="E12" s="180"/>
      <c r="F12" s="194"/>
      <c r="G12" s="189" t="s">
        <v>19</v>
      </c>
      <c r="H12" s="183" t="s">
        <v>20</v>
      </c>
      <c r="I12" s="184"/>
      <c r="J12" s="198"/>
      <c r="K12" s="200"/>
      <c r="L12" s="200"/>
      <c r="M12" s="180"/>
      <c r="N12" s="190"/>
      <c r="O12" s="190"/>
    </row>
    <row r="13" spans="1:15" s="3" customFormat="1" ht="16.5" customHeight="1" x14ac:dyDescent="0.25">
      <c r="A13" s="173"/>
      <c r="B13" s="174"/>
      <c r="C13" s="192"/>
      <c r="D13" s="192"/>
      <c r="E13" s="180"/>
      <c r="F13" s="194"/>
      <c r="G13" s="190"/>
      <c r="H13" s="185" t="s">
        <v>21</v>
      </c>
      <c r="I13" s="4" t="s">
        <v>22</v>
      </c>
      <c r="J13" s="198"/>
      <c r="K13" s="200"/>
      <c r="L13" s="200"/>
      <c r="M13" s="180"/>
      <c r="N13" s="190"/>
      <c r="O13" s="190"/>
    </row>
    <row r="14" spans="1:15" s="3" customFormat="1" ht="189.75" customHeight="1" x14ac:dyDescent="0.25">
      <c r="A14" s="173"/>
      <c r="B14" s="174"/>
      <c r="C14" s="192"/>
      <c r="D14" s="192"/>
      <c r="E14" s="180"/>
      <c r="F14" s="195"/>
      <c r="G14" s="201"/>
      <c r="H14" s="186"/>
      <c r="I14" s="5" t="s">
        <v>23</v>
      </c>
      <c r="J14" s="199"/>
      <c r="K14" s="186"/>
      <c r="L14" s="186"/>
      <c r="M14" s="180"/>
      <c r="N14" s="190"/>
      <c r="O14" s="190"/>
    </row>
    <row r="15" spans="1:15" s="3" customFormat="1" ht="19.5" customHeight="1" x14ac:dyDescent="0.25">
      <c r="A15" s="175"/>
      <c r="B15" s="176"/>
      <c r="C15" s="187" t="s">
        <v>24</v>
      </c>
      <c r="D15" s="188"/>
      <c r="E15" s="6" t="s">
        <v>25</v>
      </c>
      <c r="F15" s="6" t="s">
        <v>26</v>
      </c>
      <c r="G15" s="6" t="s">
        <v>26</v>
      </c>
      <c r="H15" s="6" t="s">
        <v>26</v>
      </c>
      <c r="I15" s="6" t="s">
        <v>26</v>
      </c>
      <c r="J15" s="6" t="s">
        <v>26</v>
      </c>
      <c r="K15" s="6" t="s">
        <v>26</v>
      </c>
      <c r="L15" s="6" t="s">
        <v>26</v>
      </c>
      <c r="M15" s="7" t="s">
        <v>27</v>
      </c>
      <c r="N15" s="6" t="s">
        <v>28</v>
      </c>
      <c r="O15" s="6" t="s">
        <v>28</v>
      </c>
    </row>
    <row r="16" spans="1:15" s="3" customFormat="1" x14ac:dyDescent="0.25">
      <c r="A16" s="203">
        <v>1</v>
      </c>
      <c r="B16" s="204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 x14ac:dyDescent="0.25">
      <c r="A17" s="205" t="s">
        <v>29</v>
      </c>
      <c r="B17" s="206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 x14ac:dyDescent="0.25">
      <c r="A18" s="207" t="s">
        <v>30</v>
      </c>
      <c r="B18" s="208"/>
      <c r="C18" s="13">
        <f>C20+C21+C22+C29</f>
        <v>909.45</v>
      </c>
      <c r="D18" s="11" t="s">
        <v>31</v>
      </c>
      <c r="E18" s="14">
        <f>E20+E22+E29+E21</f>
        <v>703</v>
      </c>
      <c r="F18" s="15">
        <f>F20+F22+F29+F21</f>
        <v>16626.2</v>
      </c>
      <c r="G18" s="15">
        <f>G21+G22+G29</f>
        <v>108.4</v>
      </c>
      <c r="H18" s="16">
        <f>H20+H22+H29+H21</f>
        <v>14572.03</v>
      </c>
      <c r="I18" s="14">
        <f t="shared" ref="I18:L18" si="0">I20+I22+I29</f>
        <v>0</v>
      </c>
      <c r="J18" s="14">
        <f t="shared" si="0"/>
        <v>1945.77</v>
      </c>
      <c r="K18" s="14">
        <f t="shared" si="0"/>
        <v>0</v>
      </c>
      <c r="L18" s="14">
        <f t="shared" si="0"/>
        <v>0</v>
      </c>
      <c r="M18" s="17">
        <f>(F18/E18)*1000</f>
        <v>23650.355618776674</v>
      </c>
      <c r="N18" s="14" t="s">
        <v>32</v>
      </c>
      <c r="O18" s="14" t="s">
        <v>32</v>
      </c>
      <c r="P18" s="116"/>
    </row>
    <row r="19" spans="1:16" ht="15.75" customHeight="1" x14ac:dyDescent="0.25">
      <c r="A19" s="209" t="s">
        <v>33</v>
      </c>
      <c r="B19" s="210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75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455</v>
      </c>
      <c r="G20" s="25">
        <v>0</v>
      </c>
      <c r="H20" s="25">
        <v>455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37916.666666666664</v>
      </c>
      <c r="N20" s="27" t="s">
        <v>32</v>
      </c>
      <c r="O20" s="27" t="s">
        <v>32</v>
      </c>
    </row>
    <row r="21" spans="1:16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23.1</v>
      </c>
      <c r="F21" s="25">
        <f>G21+H21+J21+K21+L21</f>
        <v>962.2</v>
      </c>
      <c r="G21" s="25">
        <v>2.7</v>
      </c>
      <c r="H21" s="25">
        <v>959.5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41653.679653679654</v>
      </c>
      <c r="N21" s="27" t="s">
        <v>32</v>
      </c>
      <c r="O21" s="27" t="s">
        <v>32</v>
      </c>
    </row>
    <row r="22" spans="1:16" ht="86.25" customHeight="1" x14ac:dyDescent="0.25">
      <c r="A22" s="211">
        <v>3</v>
      </c>
      <c r="B22" s="22" t="s">
        <v>36</v>
      </c>
      <c r="C22" s="29">
        <v>286.60000000000002</v>
      </c>
      <c r="D22" s="11">
        <v>4.3</v>
      </c>
      <c r="E22" s="24">
        <v>240.4</v>
      </c>
      <c r="F22" s="25">
        <f>G22+H22+J22+K22+L22</f>
        <v>7645.9360000000006</v>
      </c>
      <c r="G22" s="25">
        <v>83.1</v>
      </c>
      <c r="H22" s="25">
        <v>7562.8360000000002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31805.058236272882</v>
      </c>
      <c r="N22" s="31">
        <f>(M22/31805.06)*100</f>
        <v>99.999994454570682</v>
      </c>
      <c r="O22" s="31">
        <v>99.999994454570682</v>
      </c>
      <c r="P22" s="117">
        <v>31805.06</v>
      </c>
    </row>
    <row r="23" spans="1:16" ht="18.75" customHeight="1" x14ac:dyDescent="0.25">
      <c r="A23" s="212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 x14ac:dyDescent="0.25">
      <c r="A24" s="213"/>
      <c r="B24" s="35" t="s">
        <v>38</v>
      </c>
      <c r="C24" s="36">
        <v>9.75</v>
      </c>
      <c r="D24" s="37">
        <v>0</v>
      </c>
      <c r="E24" s="38">
        <v>5</v>
      </c>
      <c r="F24" s="39">
        <f>G24+H24+J24+K24+L24</f>
        <v>144.86099999999999</v>
      </c>
      <c r="G24" s="39">
        <v>0</v>
      </c>
      <c r="H24" s="39">
        <v>144.86099999999999</v>
      </c>
      <c r="I24" s="40">
        <v>0</v>
      </c>
      <c r="J24" s="40">
        <v>0</v>
      </c>
      <c r="K24" s="40">
        <v>0</v>
      </c>
      <c r="L24" s="40"/>
      <c r="M24" s="41">
        <f>(F24/E24)*1000</f>
        <v>28972.199999999997</v>
      </c>
      <c r="N24" s="42"/>
      <c r="O24" s="42"/>
      <c r="P24" s="118"/>
    </row>
    <row r="25" spans="1:16" ht="18.75" hidden="1" x14ac:dyDescent="0.25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 x14ac:dyDescent="0.25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 x14ac:dyDescent="0.25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 x14ac:dyDescent="0.25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 x14ac:dyDescent="0.25">
      <c r="A29" s="21">
        <v>8</v>
      </c>
      <c r="B29" s="22" t="s">
        <v>43</v>
      </c>
      <c r="C29" s="23">
        <v>586.85</v>
      </c>
      <c r="D29" s="11">
        <v>3.75</v>
      </c>
      <c r="E29" s="27">
        <v>427.5</v>
      </c>
      <c r="F29" s="25">
        <f t="shared" si="1"/>
        <v>7563.0640000000003</v>
      </c>
      <c r="G29" s="25">
        <v>22.6</v>
      </c>
      <c r="H29" s="27">
        <v>5594.6940000000004</v>
      </c>
      <c r="I29" s="27">
        <v>0</v>
      </c>
      <c r="J29" s="123">
        <v>1945.77</v>
      </c>
      <c r="K29" s="27">
        <v>0</v>
      </c>
      <c r="L29" s="27">
        <v>0</v>
      </c>
      <c r="M29" s="26">
        <f t="shared" si="2"/>
        <v>17691.377777777776</v>
      </c>
      <c r="N29" s="27" t="s">
        <v>32</v>
      </c>
      <c r="O29" s="27" t="s">
        <v>32</v>
      </c>
    </row>
    <row r="30" spans="1:16" ht="37.5" customHeight="1" x14ac:dyDescent="0.25">
      <c r="A30" s="214" t="s">
        <v>44</v>
      </c>
      <c r="B30" s="214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 x14ac:dyDescent="0.25">
      <c r="A31" s="215" t="s">
        <v>30</v>
      </c>
      <c r="B31" s="216"/>
      <c r="C31" s="47">
        <f>C33+C36+C39+C49+C52</f>
        <v>1277.8899999999999</v>
      </c>
      <c r="D31" s="48" t="s">
        <v>31</v>
      </c>
      <c r="E31" s="47">
        <f>E33+E36+E39+E49+E52</f>
        <v>856.3</v>
      </c>
      <c r="F31" s="49">
        <f>F33+F36+F39+F49+F52</f>
        <v>27358.347000000002</v>
      </c>
      <c r="G31" s="49">
        <f>G33+G36+G39+G49+G52</f>
        <v>114.494</v>
      </c>
      <c r="H31" s="49">
        <f>H33+H36+H39+H49+H52</f>
        <v>25584.706000000002</v>
      </c>
      <c r="I31" s="49">
        <f t="shared" ref="I31:L31" si="3">I33+I36+I39+I49+I52</f>
        <v>509.608</v>
      </c>
      <c r="J31" s="49">
        <f t="shared" si="3"/>
        <v>0</v>
      </c>
      <c r="K31" s="129">
        <f>K33+K36+K39+K49+K52</f>
        <v>1659.1469999999999</v>
      </c>
      <c r="L31" s="49">
        <f t="shared" si="3"/>
        <v>0</v>
      </c>
      <c r="M31" s="49">
        <f>(F31/E31)*1000</f>
        <v>31949.488497022074</v>
      </c>
      <c r="N31" s="47" t="s">
        <v>32</v>
      </c>
      <c r="O31" s="47" t="s">
        <v>32</v>
      </c>
      <c r="P31" s="116"/>
    </row>
    <row r="32" spans="1:16" ht="15.75" customHeight="1" x14ac:dyDescent="0.25">
      <c r="A32" s="217" t="s">
        <v>33</v>
      </c>
      <c r="B32" s="218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9">
        <v>1</v>
      </c>
      <c r="B33" s="51" t="s">
        <v>34</v>
      </c>
      <c r="C33" s="52">
        <v>23</v>
      </c>
      <c r="D33" s="48" t="s">
        <v>31</v>
      </c>
      <c r="E33" s="53">
        <v>22</v>
      </c>
      <c r="F33" s="54">
        <f>(G33+H33+J33+K33+L33)</f>
        <v>1683.587</v>
      </c>
      <c r="G33" s="54">
        <v>51.887</v>
      </c>
      <c r="H33" s="54">
        <v>1626.7</v>
      </c>
      <c r="I33" s="54">
        <v>1.1299999999999999</v>
      </c>
      <c r="J33" s="54">
        <v>0</v>
      </c>
      <c r="K33" s="54">
        <v>5</v>
      </c>
      <c r="L33" s="54">
        <v>0</v>
      </c>
      <c r="M33" s="54">
        <f>(F33/E33)*1000</f>
        <v>76526.681818181809</v>
      </c>
      <c r="N33" s="53" t="s">
        <v>32</v>
      </c>
      <c r="O33" s="53" t="s">
        <v>32</v>
      </c>
      <c r="P33" s="119"/>
    </row>
    <row r="34" spans="1:17" ht="16.5" customHeight="1" x14ac:dyDescent="0.25">
      <c r="A34" s="220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21"/>
      <c r="B35" s="58" t="s">
        <v>45</v>
      </c>
      <c r="C35" s="59" t="s">
        <v>31</v>
      </c>
      <c r="D35" s="60" t="s">
        <v>31</v>
      </c>
      <c r="E35" s="61">
        <v>1</v>
      </c>
      <c r="F35" s="62">
        <f>(G35+H35+J35+K35+L35)</f>
        <v>58.402000000000001</v>
      </c>
      <c r="G35" s="62">
        <v>2.871</v>
      </c>
      <c r="H35" s="62">
        <v>50.530999999999999</v>
      </c>
      <c r="I35" s="62">
        <v>1.1299999999999999</v>
      </c>
      <c r="J35" s="62">
        <v>0</v>
      </c>
      <c r="K35" s="62">
        <v>5</v>
      </c>
      <c r="L35" s="63">
        <v>0</v>
      </c>
      <c r="M35" s="62">
        <f>(F35/E35)*1000</f>
        <v>58402</v>
      </c>
      <c r="N35" s="64" t="s">
        <v>31</v>
      </c>
      <c r="O35" s="47" t="s">
        <v>31</v>
      </c>
    </row>
    <row r="36" spans="1:17" s="55" customFormat="1" ht="149.25" customHeight="1" x14ac:dyDescent="0.25">
      <c r="A36" s="219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3050.5210000000002</v>
      </c>
      <c r="G36" s="54">
        <v>24.9</v>
      </c>
      <c r="H36" s="54">
        <v>2907.1</v>
      </c>
      <c r="I36" s="54">
        <v>33.823999999999998</v>
      </c>
      <c r="J36" s="54">
        <v>0</v>
      </c>
      <c r="K36" s="54">
        <v>118.521</v>
      </c>
      <c r="L36" s="54">
        <v>0</v>
      </c>
      <c r="M36" s="54">
        <f>F36/E36*1000</f>
        <v>61255.441767068281</v>
      </c>
      <c r="N36" s="53" t="s">
        <v>32</v>
      </c>
      <c r="O36" s="53" t="s">
        <v>32</v>
      </c>
      <c r="P36" s="119"/>
    </row>
    <row r="37" spans="1:17" ht="16.5" customHeight="1" x14ac:dyDescent="0.25">
      <c r="A37" s="220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21"/>
      <c r="B38" s="58" t="s">
        <v>47</v>
      </c>
      <c r="C38" s="59" t="s">
        <v>31</v>
      </c>
      <c r="D38" s="60" t="s">
        <v>31</v>
      </c>
      <c r="E38" s="61">
        <v>22</v>
      </c>
      <c r="F38" s="62">
        <f>G38+H38+K38</f>
        <v>1425.674</v>
      </c>
      <c r="G38" s="62">
        <v>5.4139999999999997</v>
      </c>
      <c r="H38" s="62">
        <v>1301.739</v>
      </c>
      <c r="I38" s="62">
        <v>33.823999999999998</v>
      </c>
      <c r="J38" s="62">
        <v>0</v>
      </c>
      <c r="K38" s="62">
        <v>118.521</v>
      </c>
      <c r="L38" s="62">
        <v>0</v>
      </c>
      <c r="M38" s="62">
        <f>F38/E38*1000</f>
        <v>64803.36363636364</v>
      </c>
      <c r="N38" s="64" t="s">
        <v>31</v>
      </c>
      <c r="O38" s="64" t="s">
        <v>31</v>
      </c>
    </row>
    <row r="39" spans="1:17" ht="97.5" customHeight="1" x14ac:dyDescent="0.25">
      <c r="A39" s="202">
        <v>3</v>
      </c>
      <c r="B39" s="65" t="s">
        <v>48</v>
      </c>
      <c r="C39" s="52">
        <v>765.04</v>
      </c>
      <c r="D39" s="52">
        <v>9.6999999999999993</v>
      </c>
      <c r="E39" s="53">
        <v>433</v>
      </c>
      <c r="F39" s="62">
        <f>G39+H39+K39</f>
        <v>16186.253000000001</v>
      </c>
      <c r="G39" s="54">
        <v>36</v>
      </c>
      <c r="H39" s="54">
        <v>14614.627</v>
      </c>
      <c r="I39" s="54">
        <v>474.654</v>
      </c>
      <c r="J39" s="54">
        <v>0</v>
      </c>
      <c r="K39" s="129">
        <v>1535.626</v>
      </c>
      <c r="L39" s="54">
        <v>0</v>
      </c>
      <c r="M39" s="127">
        <f t="shared" ref="M39" si="4">F39/E39*1000</f>
        <v>37381.64665127021</v>
      </c>
      <c r="N39" s="54">
        <f>(M39/33835.17)*100</f>
        <v>110.48162799616557</v>
      </c>
      <c r="O39" s="128">
        <f>N39</f>
        <v>110.48162799616557</v>
      </c>
      <c r="P39" s="124">
        <f>(G39+H39)/E39*1000</f>
        <v>33835.166281755199</v>
      </c>
      <c r="Q39" s="125">
        <v>33835.17</v>
      </c>
    </row>
    <row r="40" spans="1:17" ht="16.899999999999999" customHeight="1" x14ac:dyDescent="0.25">
      <c r="A40" s="20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-3.7182447995292023E-3</v>
      </c>
    </row>
    <row r="41" spans="1:17" ht="22.5" customHeight="1" x14ac:dyDescent="0.25">
      <c r="A41" s="202"/>
      <c r="B41" s="67" t="s">
        <v>49</v>
      </c>
      <c r="C41" s="68">
        <v>649.46</v>
      </c>
      <c r="D41" s="59">
        <v>9.09</v>
      </c>
      <c r="E41" s="69">
        <v>399.1</v>
      </c>
      <c r="F41" s="62">
        <f>G41+H41+J41+K41+L41</f>
        <v>15026.260999999999</v>
      </c>
      <c r="G41" s="62">
        <v>36</v>
      </c>
      <c r="H41" s="62">
        <v>13513.3</v>
      </c>
      <c r="I41" s="62">
        <v>461.44900000000001</v>
      </c>
      <c r="J41" s="62">
        <v>0</v>
      </c>
      <c r="K41" s="62">
        <v>1476.961</v>
      </c>
      <c r="L41" s="62">
        <v>0</v>
      </c>
      <c r="M41" s="62">
        <f>F41/E41*1000</f>
        <v>37650.365823101973</v>
      </c>
      <c r="N41" s="61"/>
      <c r="O41" s="64"/>
    </row>
    <row r="42" spans="1:17" ht="81" hidden="1" customHeight="1" x14ac:dyDescent="0.25">
      <c r="A42" s="202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202"/>
      <c r="B43" s="70" t="s">
        <v>38</v>
      </c>
      <c r="C43" s="68">
        <v>17</v>
      </c>
      <c r="D43" s="59">
        <v>0.18</v>
      </c>
      <c r="E43" s="61">
        <v>6</v>
      </c>
      <c r="F43" s="62">
        <f t="shared" si="5"/>
        <v>244.875</v>
      </c>
      <c r="G43" s="62">
        <v>0</v>
      </c>
      <c r="H43" s="62">
        <v>229.875</v>
      </c>
      <c r="I43" s="62">
        <v>4.9560000000000004</v>
      </c>
      <c r="J43" s="62">
        <v>0</v>
      </c>
      <c r="K43" s="62">
        <v>15</v>
      </c>
      <c r="L43" s="62">
        <v>0</v>
      </c>
      <c r="M43" s="62">
        <f t="shared" si="6"/>
        <v>40812.5</v>
      </c>
      <c r="N43" s="64"/>
      <c r="O43" s="64"/>
    </row>
    <row r="44" spans="1:17" ht="16.5" customHeight="1" x14ac:dyDescent="0.25">
      <c r="A44" s="202"/>
      <c r="B44" s="56" t="s">
        <v>33</v>
      </c>
      <c r="C44" s="71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202"/>
      <c r="B45" s="72" t="s">
        <v>51</v>
      </c>
      <c r="C45" s="68" t="s">
        <v>31</v>
      </c>
      <c r="D45" s="59" t="s">
        <v>31</v>
      </c>
      <c r="E45" s="61">
        <v>307</v>
      </c>
      <c r="F45" s="62">
        <f t="shared" ref="F45:F48" si="7">G45+H45+K45</f>
        <v>11861.293</v>
      </c>
      <c r="G45" s="62">
        <v>9.4169999999999998</v>
      </c>
      <c r="H45" s="62">
        <v>10316.25</v>
      </c>
      <c r="I45" s="62">
        <v>474.654</v>
      </c>
      <c r="J45" s="62">
        <v>0</v>
      </c>
      <c r="K45" s="62">
        <v>1535.626</v>
      </c>
      <c r="L45" s="62">
        <v>0</v>
      </c>
      <c r="M45" s="62">
        <f t="shared" ref="M45:M48" si="8">F45/E45*1000</f>
        <v>38636.133550488601</v>
      </c>
      <c r="N45" s="53" t="s">
        <v>32</v>
      </c>
      <c r="O45" s="53" t="s">
        <v>32</v>
      </c>
    </row>
    <row r="46" spans="1:17" ht="18.75" hidden="1" x14ac:dyDescent="0.25">
      <c r="A46" s="71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71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71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202">
        <v>7</v>
      </c>
      <c r="B49" s="65" t="s">
        <v>42</v>
      </c>
      <c r="C49" s="52">
        <v>15</v>
      </c>
      <c r="D49" s="52">
        <v>0</v>
      </c>
      <c r="E49" s="53">
        <v>11</v>
      </c>
      <c r="F49" s="54">
        <f>G49+H49+K49</f>
        <v>288.33999999999997</v>
      </c>
      <c r="G49" s="54">
        <v>1.7070000000000001</v>
      </c>
      <c r="H49" s="54">
        <v>286.63299999999998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26212.727272727272</v>
      </c>
      <c r="N49" s="53" t="s">
        <v>32</v>
      </c>
      <c r="O49" s="53" t="s">
        <v>32</v>
      </c>
    </row>
    <row r="50" spans="1:16" ht="21.75" customHeight="1" x14ac:dyDescent="0.25">
      <c r="A50" s="20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202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ht="53.25" customHeight="1" x14ac:dyDescent="0.25">
      <c r="A52" s="202">
        <v>8</v>
      </c>
      <c r="B52" s="65" t="s">
        <v>43</v>
      </c>
      <c r="C52" s="52">
        <v>422.6</v>
      </c>
      <c r="D52" s="52">
        <v>5.4</v>
      </c>
      <c r="E52" s="53">
        <v>340.5</v>
      </c>
      <c r="F52" s="54">
        <f>G52+H52</f>
        <v>6149.6459999999997</v>
      </c>
      <c r="G52" s="54">
        <v>0</v>
      </c>
      <c r="H52" s="54">
        <v>6149.6459999999997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18060.634361233479</v>
      </c>
      <c r="N52" s="53" t="s">
        <v>32</v>
      </c>
      <c r="O52" s="53" t="s">
        <v>32</v>
      </c>
    </row>
    <row r="53" spans="1:16" ht="21" customHeight="1" x14ac:dyDescent="0.25">
      <c r="A53" s="20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20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224" t="s">
        <v>53</v>
      </c>
      <c r="B55" s="225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226" t="s">
        <v>30</v>
      </c>
      <c r="B56" s="226"/>
      <c r="C56" s="74">
        <f>C58+C59+C60+C67</f>
        <v>117.58</v>
      </c>
      <c r="D56" s="76" t="s">
        <v>31</v>
      </c>
      <c r="E56" s="75">
        <f>E58+E59+E67+E60</f>
        <v>75.3</v>
      </c>
      <c r="F56" s="77">
        <f>F58+F59+F67+F60</f>
        <v>2211.7046</v>
      </c>
      <c r="G56" s="77">
        <f t="shared" ref="G56:J56" si="10">G58+G59+G67+G60</f>
        <v>7.5659999999999998</v>
      </c>
      <c r="H56" s="77">
        <f t="shared" si="10"/>
        <v>0</v>
      </c>
      <c r="I56" s="77">
        <f t="shared" si="10"/>
        <v>0</v>
      </c>
      <c r="J56" s="77">
        <f t="shared" si="10"/>
        <v>2204.1386000000002</v>
      </c>
      <c r="K56" s="77">
        <f t="shared" ref="K56:L56" si="11">K58+K59+K67</f>
        <v>0</v>
      </c>
      <c r="L56" s="77">
        <f t="shared" si="11"/>
        <v>0</v>
      </c>
      <c r="M56" s="77">
        <f>F56/E56*1000</f>
        <v>29371.907038512618</v>
      </c>
      <c r="N56" s="75" t="s">
        <v>32</v>
      </c>
      <c r="O56" s="75" t="s">
        <v>32</v>
      </c>
      <c r="P56" s="116"/>
    </row>
    <row r="57" spans="1:16" ht="15.75" customHeight="1" x14ac:dyDescent="0.25">
      <c r="A57" s="227" t="s">
        <v>33</v>
      </c>
      <c r="B57" s="228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15.75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155.88200000000001</v>
      </c>
      <c r="G58" s="84">
        <v>3.5139999999999998</v>
      </c>
      <c r="H58" s="84">
        <v>0</v>
      </c>
      <c r="I58" s="84">
        <v>0</v>
      </c>
      <c r="J58" s="84">
        <v>152.36799999999999</v>
      </c>
      <c r="K58" s="84">
        <v>0</v>
      </c>
      <c r="L58" s="84">
        <v>0</v>
      </c>
      <c r="M58" s="84">
        <f>F58/E58*1000</f>
        <v>38970.5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135.46899999999999</v>
      </c>
      <c r="G59" s="84">
        <v>3.1619999999999999</v>
      </c>
      <c r="H59" s="84">
        <v>0</v>
      </c>
      <c r="I59" s="84">
        <v>0</v>
      </c>
      <c r="J59" s="84">
        <v>132.30699999999999</v>
      </c>
      <c r="K59" s="84"/>
      <c r="L59" s="84">
        <v>0</v>
      </c>
      <c r="M59" s="84">
        <f>F59/E59*1000</f>
        <v>45156.333333333328</v>
      </c>
      <c r="N59" s="83" t="s">
        <v>32</v>
      </c>
      <c r="O59" s="83" t="s">
        <v>32</v>
      </c>
    </row>
    <row r="60" spans="1:16" ht="101.25" customHeight="1" x14ac:dyDescent="0.25">
      <c r="A60" s="229">
        <v>3</v>
      </c>
      <c r="B60" s="86" t="s">
        <v>54</v>
      </c>
      <c r="C60" s="87">
        <v>68.78</v>
      </c>
      <c r="D60" s="87">
        <v>4.33</v>
      </c>
      <c r="E60" s="83">
        <v>39.799999999999997</v>
      </c>
      <c r="F60" s="84">
        <f t="shared" si="12"/>
        <v>1346.6396000000002</v>
      </c>
      <c r="G60" s="84">
        <v>0.89</v>
      </c>
      <c r="H60" s="84">
        <v>0</v>
      </c>
      <c r="I60" s="84">
        <v>0</v>
      </c>
      <c r="J60" s="84">
        <v>1345.7496000000001</v>
      </c>
      <c r="K60" s="84">
        <v>0</v>
      </c>
      <c r="L60" s="84">
        <v>0</v>
      </c>
      <c r="M60" s="88">
        <f>F60/E60*1000</f>
        <v>33835.165829145735</v>
      </c>
      <c r="N60" s="130">
        <f>(M60/33835.17)*100</f>
        <v>99.99998767302111</v>
      </c>
      <c r="O60" s="89">
        <f>N60</f>
        <v>99.99998767302111</v>
      </c>
      <c r="P60" s="114">
        <v>33835.17</v>
      </c>
    </row>
    <row r="61" spans="1:16" ht="16.5" customHeight="1" x14ac:dyDescent="0.25">
      <c r="A61" s="230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231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99.661000000000001</v>
      </c>
      <c r="G62" s="96">
        <v>0</v>
      </c>
      <c r="H62" s="96">
        <v>0</v>
      </c>
      <c r="I62" s="96">
        <v>0</v>
      </c>
      <c r="J62" s="96">
        <v>99.661000000000001</v>
      </c>
      <c r="K62" s="96">
        <v>0</v>
      </c>
      <c r="L62" s="96">
        <v>0</v>
      </c>
      <c r="M62" s="96">
        <f t="shared" ref="M62:M67" si="13">F62/E62*1000</f>
        <v>35593.21428571429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3">
        <v>28.5</v>
      </c>
      <c r="F67" s="84">
        <f t="shared" si="12"/>
        <v>573.71400000000006</v>
      </c>
      <c r="G67" s="84">
        <v>0</v>
      </c>
      <c r="H67" s="84">
        <v>0</v>
      </c>
      <c r="I67" s="84">
        <v>0</v>
      </c>
      <c r="J67" s="84">
        <v>573.71400000000006</v>
      </c>
      <c r="K67" s="84">
        <v>0</v>
      </c>
      <c r="L67" s="84">
        <v>0</v>
      </c>
      <c r="M67" s="84">
        <f t="shared" si="13"/>
        <v>20130.315789473687</v>
      </c>
      <c r="N67" s="83" t="s">
        <v>32</v>
      </c>
      <c r="O67" s="83" t="s">
        <v>32</v>
      </c>
    </row>
    <row r="68" spans="1:16" s="113" customFormat="1" ht="37.15" customHeight="1" x14ac:dyDescent="0.25">
      <c r="A68" s="232" t="s">
        <v>56</v>
      </c>
      <c r="B68" s="232"/>
      <c r="C68" s="232"/>
      <c r="D68" s="232"/>
      <c r="E68" s="232"/>
      <c r="F68" s="232"/>
      <c r="G68" s="232"/>
      <c r="H68" s="232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222" t="s">
        <v>57</v>
      </c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</row>
    <row r="70" spans="1:16" s="99" customFormat="1" ht="23.25" customHeight="1" x14ac:dyDescent="0.25">
      <c r="A70" s="223" t="s">
        <v>58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120"/>
    </row>
    <row r="71" spans="1:16" s="100" customFormat="1" ht="23.25" customHeight="1" x14ac:dyDescent="0.25">
      <c r="A71" s="223" t="s">
        <v>59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121"/>
    </row>
    <row r="72" spans="1:16" ht="15" customHeight="1" x14ac:dyDescent="0.25">
      <c r="A72" s="222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01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0866141732283472" right="0.31496062992125984" top="0.74803149606299213" bottom="0.74803149606299213" header="0.31496062992125984" footer="0.31496062992125984"/>
  <pageSetup paperSize="9" scale="41" fitToHeight="3" orientation="landscape" r:id="rId1"/>
  <rowBreaks count="2" manualBreakCount="2">
    <brk id="29" max="14" man="1"/>
    <brk id="5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12" zoomScale="66" zoomScaleNormal="68" zoomScaleSheetLayoutView="66" workbookViewId="0">
      <pane ySplit="3210" topLeftCell="A38" activePane="bottomLeft"/>
      <selection activeCell="A9" sqref="A1:XFD1048576"/>
      <selection pane="bottomLeft" activeCell="B35" sqref="B35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167" t="s">
        <v>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5" s="3" customFormat="1" ht="18.75" x14ac:dyDescent="0.3">
      <c r="A3" s="1"/>
      <c r="B3" s="167" t="s">
        <v>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15" s="3" customFormat="1" ht="18.75" x14ac:dyDescent="0.3">
      <c r="A4" s="1"/>
      <c r="B4" s="167" t="s">
        <v>65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5" s="3" customFormat="1" x14ac:dyDescent="0.25">
      <c r="A5" s="1"/>
      <c r="B5" s="168" t="s">
        <v>2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1:15" s="3" customFormat="1" ht="15" customHeight="1" x14ac:dyDescent="0.3">
      <c r="A6" s="1"/>
      <c r="B6" s="169" t="s">
        <v>3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5" s="3" customFormat="1" x14ac:dyDescent="0.25">
      <c r="A7" s="1"/>
      <c r="B7" s="166" t="s">
        <v>4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171" t="s">
        <v>5</v>
      </c>
      <c r="B9" s="172"/>
      <c r="C9" s="177" t="s">
        <v>6</v>
      </c>
      <c r="D9" s="178"/>
      <c r="E9" s="179" t="s">
        <v>7</v>
      </c>
      <c r="F9" s="181" t="s">
        <v>8</v>
      </c>
      <c r="G9" s="182"/>
      <c r="H9" s="182"/>
      <c r="I9" s="182"/>
      <c r="J9" s="182"/>
      <c r="K9" s="182"/>
      <c r="L9" s="182"/>
      <c r="M9" s="179" t="s">
        <v>9</v>
      </c>
      <c r="N9" s="189" t="s">
        <v>10</v>
      </c>
      <c r="O9" s="189" t="s">
        <v>11</v>
      </c>
    </row>
    <row r="10" spans="1:15" s="3" customFormat="1" ht="15.75" customHeight="1" x14ac:dyDescent="0.25">
      <c r="A10" s="173"/>
      <c r="B10" s="174"/>
      <c r="C10" s="191" t="s">
        <v>12</v>
      </c>
      <c r="D10" s="191" t="s">
        <v>13</v>
      </c>
      <c r="E10" s="180"/>
      <c r="F10" s="193" t="s">
        <v>12</v>
      </c>
      <c r="G10" s="196" t="s">
        <v>14</v>
      </c>
      <c r="H10" s="196"/>
      <c r="I10" s="196"/>
      <c r="J10" s="196"/>
      <c r="K10" s="196"/>
      <c r="L10" s="196"/>
      <c r="M10" s="180"/>
      <c r="N10" s="190"/>
      <c r="O10" s="190"/>
    </row>
    <row r="11" spans="1:15" s="3" customFormat="1" ht="30.75" customHeight="1" x14ac:dyDescent="0.25">
      <c r="A11" s="173"/>
      <c r="B11" s="174"/>
      <c r="C11" s="192"/>
      <c r="D11" s="192"/>
      <c r="E11" s="180"/>
      <c r="F11" s="194"/>
      <c r="G11" s="196" t="s">
        <v>15</v>
      </c>
      <c r="H11" s="196"/>
      <c r="I11" s="196"/>
      <c r="J11" s="197" t="s">
        <v>16</v>
      </c>
      <c r="K11" s="185" t="s">
        <v>17</v>
      </c>
      <c r="L11" s="185" t="s">
        <v>18</v>
      </c>
      <c r="M11" s="180"/>
      <c r="N11" s="190"/>
      <c r="O11" s="190"/>
    </row>
    <row r="12" spans="1:15" s="3" customFormat="1" ht="22.5" customHeight="1" x14ac:dyDescent="0.25">
      <c r="A12" s="173"/>
      <c r="B12" s="174"/>
      <c r="C12" s="192"/>
      <c r="D12" s="192"/>
      <c r="E12" s="180"/>
      <c r="F12" s="194"/>
      <c r="G12" s="189" t="s">
        <v>19</v>
      </c>
      <c r="H12" s="183" t="s">
        <v>20</v>
      </c>
      <c r="I12" s="184"/>
      <c r="J12" s="198"/>
      <c r="K12" s="200"/>
      <c r="L12" s="200"/>
      <c r="M12" s="180"/>
      <c r="N12" s="190"/>
      <c r="O12" s="190"/>
    </row>
    <row r="13" spans="1:15" s="3" customFormat="1" ht="16.5" customHeight="1" x14ac:dyDescent="0.25">
      <c r="A13" s="173"/>
      <c r="B13" s="174"/>
      <c r="C13" s="192"/>
      <c r="D13" s="192"/>
      <c r="E13" s="180"/>
      <c r="F13" s="194"/>
      <c r="G13" s="190"/>
      <c r="H13" s="185" t="s">
        <v>21</v>
      </c>
      <c r="I13" s="4" t="s">
        <v>22</v>
      </c>
      <c r="J13" s="198"/>
      <c r="K13" s="200"/>
      <c r="L13" s="200"/>
      <c r="M13" s="180"/>
      <c r="N13" s="190"/>
      <c r="O13" s="190"/>
    </row>
    <row r="14" spans="1:15" s="3" customFormat="1" ht="196.9" customHeight="1" x14ac:dyDescent="0.25">
      <c r="A14" s="173"/>
      <c r="B14" s="174"/>
      <c r="C14" s="192"/>
      <c r="D14" s="192"/>
      <c r="E14" s="180"/>
      <c r="F14" s="195"/>
      <c r="G14" s="201"/>
      <c r="H14" s="186"/>
      <c r="I14" s="5" t="s">
        <v>23</v>
      </c>
      <c r="J14" s="199"/>
      <c r="K14" s="186"/>
      <c r="L14" s="186"/>
      <c r="M14" s="180"/>
      <c r="N14" s="190"/>
      <c r="O14" s="190"/>
    </row>
    <row r="15" spans="1:15" s="3" customFormat="1" ht="23.45" customHeight="1" x14ac:dyDescent="0.25">
      <c r="A15" s="175"/>
      <c r="B15" s="176"/>
      <c r="C15" s="187" t="s">
        <v>24</v>
      </c>
      <c r="D15" s="188"/>
      <c r="E15" s="132" t="s">
        <v>25</v>
      </c>
      <c r="F15" s="132" t="s">
        <v>26</v>
      </c>
      <c r="G15" s="132" t="s">
        <v>26</v>
      </c>
      <c r="H15" s="132" t="s">
        <v>26</v>
      </c>
      <c r="I15" s="132" t="s">
        <v>26</v>
      </c>
      <c r="J15" s="132" t="s">
        <v>26</v>
      </c>
      <c r="K15" s="132" t="s">
        <v>26</v>
      </c>
      <c r="L15" s="132" t="s">
        <v>26</v>
      </c>
      <c r="M15" s="7" t="s">
        <v>27</v>
      </c>
      <c r="N15" s="132" t="s">
        <v>28</v>
      </c>
      <c r="O15" s="132" t="s">
        <v>28</v>
      </c>
    </row>
    <row r="16" spans="1:15" s="3" customFormat="1" x14ac:dyDescent="0.25">
      <c r="A16" s="203">
        <v>1</v>
      </c>
      <c r="B16" s="204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 x14ac:dyDescent="0.25">
      <c r="A17" s="205" t="s">
        <v>29</v>
      </c>
      <c r="B17" s="206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 x14ac:dyDescent="0.25">
      <c r="A18" s="207" t="s">
        <v>30</v>
      </c>
      <c r="B18" s="208"/>
      <c r="C18" s="13">
        <f>C20+C21+C22+C29</f>
        <v>909.45</v>
      </c>
      <c r="D18" s="11" t="s">
        <v>31</v>
      </c>
      <c r="E18" s="14">
        <f>E20+E22+E29+E21</f>
        <v>692.5</v>
      </c>
      <c r="F18" s="15">
        <f>F20+F22+F29+F21</f>
        <v>15564.211000000001</v>
      </c>
      <c r="G18" s="15">
        <f>G21+G22+G29</f>
        <v>118.71</v>
      </c>
      <c r="H18" s="16">
        <f>H20+H22+H29+H21</f>
        <v>13494.686</v>
      </c>
      <c r="I18" s="14">
        <f t="shared" ref="I18:L18" si="0">I20+I22+I29</f>
        <v>0</v>
      </c>
      <c r="J18" s="14">
        <f t="shared" si="0"/>
        <v>1924.627</v>
      </c>
      <c r="K18" s="14">
        <f t="shared" si="0"/>
        <v>0</v>
      </c>
      <c r="L18" s="14">
        <f t="shared" si="0"/>
        <v>0</v>
      </c>
      <c r="M18" s="17">
        <f>(F18/E18)*1000</f>
        <v>22475.39494584838</v>
      </c>
      <c r="N18" s="14" t="s">
        <v>32</v>
      </c>
      <c r="O18" s="14" t="s">
        <v>32</v>
      </c>
      <c r="P18" s="116"/>
    </row>
    <row r="19" spans="1:16" ht="15.75" customHeight="1" x14ac:dyDescent="0.25">
      <c r="A19" s="209" t="s">
        <v>33</v>
      </c>
      <c r="B19" s="210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75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525.69000000000005</v>
      </c>
      <c r="G20" s="25">
        <v>26.187999999999999</v>
      </c>
      <c r="H20" s="25">
        <v>499.50200000000001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43807.500000000007</v>
      </c>
      <c r="N20" s="27" t="s">
        <v>32</v>
      </c>
      <c r="O20" s="27" t="s">
        <v>32</v>
      </c>
    </row>
    <row r="21" spans="1:16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22.1</v>
      </c>
      <c r="F21" s="25">
        <f>G21+H21+J21+K21+L21</f>
        <v>1010.147</v>
      </c>
      <c r="G21" s="25">
        <v>2.7290000000000001</v>
      </c>
      <c r="H21" s="25">
        <v>1007.418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45708.009049773755</v>
      </c>
      <c r="N21" s="27" t="s">
        <v>32</v>
      </c>
      <c r="O21" s="27" t="s">
        <v>32</v>
      </c>
    </row>
    <row r="22" spans="1:16" ht="86.25" customHeight="1" x14ac:dyDescent="0.25">
      <c r="A22" s="211">
        <v>3</v>
      </c>
      <c r="B22" s="22" t="s">
        <v>36</v>
      </c>
      <c r="C22" s="29">
        <v>286.60000000000002</v>
      </c>
      <c r="D22" s="11">
        <v>5.84</v>
      </c>
      <c r="E22" s="24">
        <v>221.4</v>
      </c>
      <c r="F22" s="25">
        <f>G22+H22+J22+K22+L22</f>
        <v>7041.64</v>
      </c>
      <c r="G22" s="25">
        <v>93.052999999999997</v>
      </c>
      <c r="H22" s="25">
        <v>6948.5870000000004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31805.05871725384</v>
      </c>
      <c r="N22" s="31">
        <f>(M22/31805.06)*100</f>
        <v>99.999995966848786</v>
      </c>
      <c r="O22" s="31">
        <v>99.999994454570682</v>
      </c>
      <c r="P22" s="117">
        <v>31805.06</v>
      </c>
    </row>
    <row r="23" spans="1:16" ht="18.75" customHeight="1" x14ac:dyDescent="0.25">
      <c r="A23" s="212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 x14ac:dyDescent="0.25">
      <c r="A24" s="213"/>
      <c r="B24" s="35" t="s">
        <v>38</v>
      </c>
      <c r="C24" s="36">
        <v>9.75</v>
      </c>
      <c r="D24" s="37">
        <v>0</v>
      </c>
      <c r="E24" s="38">
        <v>3.8</v>
      </c>
      <c r="F24" s="39">
        <f>G24+H24+J24+K24+L24</f>
        <v>117.80200000000001</v>
      </c>
      <c r="G24" s="39">
        <v>0</v>
      </c>
      <c r="H24" s="39">
        <v>117.80200000000001</v>
      </c>
      <c r="I24" s="40">
        <v>0</v>
      </c>
      <c r="J24" s="40">
        <v>0</v>
      </c>
      <c r="K24" s="40">
        <v>0</v>
      </c>
      <c r="L24" s="40"/>
      <c r="M24" s="41">
        <f>(F24/E24)*1000</f>
        <v>31000.526315789477</v>
      </c>
      <c r="N24" s="42"/>
      <c r="O24" s="42"/>
      <c r="P24" s="118"/>
    </row>
    <row r="25" spans="1:16" ht="18.75" hidden="1" x14ac:dyDescent="0.25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 x14ac:dyDescent="0.25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 x14ac:dyDescent="0.25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 x14ac:dyDescent="0.25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 x14ac:dyDescent="0.25">
      <c r="A29" s="21">
        <v>8</v>
      </c>
      <c r="B29" s="22" t="s">
        <v>43</v>
      </c>
      <c r="C29" s="23">
        <v>586.85</v>
      </c>
      <c r="D29" s="11">
        <v>3.15</v>
      </c>
      <c r="E29" s="27">
        <v>437</v>
      </c>
      <c r="F29" s="25">
        <f t="shared" si="1"/>
        <v>6986.7340000000004</v>
      </c>
      <c r="G29" s="25">
        <v>22.928000000000001</v>
      </c>
      <c r="H29" s="27">
        <v>5039.1790000000001</v>
      </c>
      <c r="I29" s="27">
        <v>0</v>
      </c>
      <c r="J29" s="123">
        <v>1924.627</v>
      </c>
      <c r="K29" s="27">
        <v>0</v>
      </c>
      <c r="L29" s="27">
        <v>0</v>
      </c>
      <c r="M29" s="26">
        <f t="shared" si="2"/>
        <v>15987.949656750572</v>
      </c>
      <c r="N29" s="27" t="s">
        <v>32</v>
      </c>
      <c r="O29" s="27" t="s">
        <v>32</v>
      </c>
    </row>
    <row r="30" spans="1:16" ht="37.5" customHeight="1" x14ac:dyDescent="0.25">
      <c r="A30" s="214" t="s">
        <v>44</v>
      </c>
      <c r="B30" s="214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 x14ac:dyDescent="0.25">
      <c r="A31" s="215" t="s">
        <v>30</v>
      </c>
      <c r="B31" s="216"/>
      <c r="C31" s="47">
        <f>C33+C36+C39+C49+C52</f>
        <v>1277.8899999999999</v>
      </c>
      <c r="D31" s="48" t="s">
        <v>31</v>
      </c>
      <c r="E31" s="47">
        <f>E33+E36+E39+E49+E52</f>
        <v>826.1</v>
      </c>
      <c r="F31" s="49">
        <f>F33+F36+F39+F49+F52</f>
        <v>25777.868000000002</v>
      </c>
      <c r="G31" s="49">
        <f>G33+G36+G39+G49+G52</f>
        <v>110.611</v>
      </c>
      <c r="H31" s="49">
        <f>H33+H36+H39+H49+H52</f>
        <v>24006.091</v>
      </c>
      <c r="I31" s="49">
        <f t="shared" ref="I31:L31" si="3">I33+I36+I39+I49+I52</f>
        <v>520.553</v>
      </c>
      <c r="J31" s="49">
        <f t="shared" si="3"/>
        <v>0</v>
      </c>
      <c r="K31" s="129">
        <f>K33+K36+K39+K49+K52</f>
        <v>1661.1659999999999</v>
      </c>
      <c r="L31" s="49">
        <f t="shared" si="3"/>
        <v>0</v>
      </c>
      <c r="M31" s="49">
        <f>(F31/E31)*1000</f>
        <v>31204.294879554534</v>
      </c>
      <c r="N31" s="47" t="s">
        <v>32</v>
      </c>
      <c r="O31" s="47" t="s">
        <v>32</v>
      </c>
      <c r="P31" s="116"/>
    </row>
    <row r="32" spans="1:16" ht="15.75" customHeight="1" x14ac:dyDescent="0.25">
      <c r="A32" s="217" t="s">
        <v>33</v>
      </c>
      <c r="B32" s="218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9">
        <v>1</v>
      </c>
      <c r="B33" s="51" t="s">
        <v>34</v>
      </c>
      <c r="C33" s="52">
        <v>23</v>
      </c>
      <c r="D33" s="48" t="s">
        <v>31</v>
      </c>
      <c r="E33" s="53">
        <v>22</v>
      </c>
      <c r="F33" s="54">
        <f>(G33+H33+J33+K33+L33)</f>
        <v>1090.9590000000001</v>
      </c>
      <c r="G33" s="54">
        <v>53.008000000000003</v>
      </c>
      <c r="H33" s="54">
        <v>1037.951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49589.045454545456</v>
      </c>
      <c r="N33" s="53" t="s">
        <v>32</v>
      </c>
      <c r="O33" s="53" t="s">
        <v>32</v>
      </c>
      <c r="P33" s="119"/>
    </row>
    <row r="34" spans="1:17" ht="16.5" customHeight="1" x14ac:dyDescent="0.25">
      <c r="A34" s="220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21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9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3072</v>
      </c>
      <c r="G36" s="54">
        <v>23.454999999999998</v>
      </c>
      <c r="H36" s="54">
        <v>2942.6680000000001</v>
      </c>
      <c r="I36" s="54">
        <v>31.239000000000001</v>
      </c>
      <c r="J36" s="54">
        <v>0</v>
      </c>
      <c r="K36" s="54">
        <v>105.877</v>
      </c>
      <c r="L36" s="54">
        <v>0</v>
      </c>
      <c r="M36" s="54">
        <f>F36/E36*1000</f>
        <v>61686.746987951818</v>
      </c>
      <c r="N36" s="53" t="s">
        <v>32</v>
      </c>
      <c r="O36" s="53" t="s">
        <v>32</v>
      </c>
      <c r="P36" s="119"/>
    </row>
    <row r="37" spans="1:17" ht="16.5" customHeight="1" x14ac:dyDescent="0.25">
      <c r="A37" s="220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21"/>
      <c r="B38" s="58" t="s">
        <v>47</v>
      </c>
      <c r="C38" s="59" t="s">
        <v>31</v>
      </c>
      <c r="D38" s="60" t="s">
        <v>31</v>
      </c>
      <c r="E38" s="61">
        <v>21</v>
      </c>
      <c r="F38" s="62">
        <f>G38+H38+K38</f>
        <v>1319.2280000000001</v>
      </c>
      <c r="G38" s="62">
        <v>9.14</v>
      </c>
      <c r="H38" s="62">
        <v>1204.211</v>
      </c>
      <c r="I38" s="62">
        <v>31.239000000000001</v>
      </c>
      <c r="J38" s="62">
        <v>0</v>
      </c>
      <c r="K38" s="62">
        <v>105.877</v>
      </c>
      <c r="L38" s="62">
        <v>0</v>
      </c>
      <c r="M38" s="62">
        <f>F38/E38*1000</f>
        <v>62820.380952380961</v>
      </c>
      <c r="N38" s="64" t="s">
        <v>31</v>
      </c>
      <c r="O38" s="64" t="s">
        <v>31</v>
      </c>
    </row>
    <row r="39" spans="1:17" ht="97.5" customHeight="1" x14ac:dyDescent="0.25">
      <c r="A39" s="202">
        <v>3</v>
      </c>
      <c r="B39" s="65" t="s">
        <v>48</v>
      </c>
      <c r="C39" s="52">
        <v>765.04</v>
      </c>
      <c r="D39" s="52">
        <v>13.41</v>
      </c>
      <c r="E39" s="53">
        <v>413.3</v>
      </c>
      <c r="F39" s="62">
        <f>G39+H39+K39</f>
        <v>15536.962000000001</v>
      </c>
      <c r="G39" s="54">
        <v>28.352</v>
      </c>
      <c r="H39" s="54">
        <v>13955.724</v>
      </c>
      <c r="I39" s="54">
        <v>488.733</v>
      </c>
      <c r="J39" s="54">
        <v>0</v>
      </c>
      <c r="K39" s="129">
        <v>1552.886</v>
      </c>
      <c r="L39" s="54">
        <v>0</v>
      </c>
      <c r="M39" s="134">
        <f t="shared" ref="M39" si="4">F39/E39*1000</f>
        <v>37592.455843213167</v>
      </c>
      <c r="N39" s="54">
        <f>(M39/33835.17)*100</f>
        <v>111.10467552908163</v>
      </c>
      <c r="O39" s="128">
        <f>(((январь!M39+февраль!M39)/2)/33835.17)*100</f>
        <v>110.79315176262358</v>
      </c>
      <c r="P39" s="124">
        <f>(G39+H39)/E39*1000</f>
        <v>33835.170578272438</v>
      </c>
      <c r="Q39" s="125">
        <v>33835.17</v>
      </c>
    </row>
    <row r="40" spans="1:17" ht="16.899999999999999" customHeight="1" x14ac:dyDescent="0.25">
      <c r="A40" s="20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5.782724401797168E-4</v>
      </c>
    </row>
    <row r="41" spans="1:17" ht="22.5" customHeight="1" x14ac:dyDescent="0.25">
      <c r="A41" s="202"/>
      <c r="B41" s="67" t="s">
        <v>49</v>
      </c>
      <c r="C41" s="68">
        <v>649.46</v>
      </c>
      <c r="D41" s="59">
        <v>11.2</v>
      </c>
      <c r="E41" s="69">
        <v>383.8</v>
      </c>
      <c r="F41" s="62">
        <f>G41+H41+J41+K41+L41</f>
        <v>14518.347000000002</v>
      </c>
      <c r="G41" s="62">
        <v>28.352</v>
      </c>
      <c r="H41" s="62">
        <v>12995.144</v>
      </c>
      <c r="I41" s="62">
        <v>469.399</v>
      </c>
      <c r="J41" s="62">
        <v>0</v>
      </c>
      <c r="K41" s="62">
        <v>1494.8510000000001</v>
      </c>
      <c r="L41" s="62">
        <v>0</v>
      </c>
      <c r="M41" s="62">
        <f>F41/E41*1000</f>
        <v>37827.897342365817</v>
      </c>
      <c r="N41" s="61"/>
      <c r="O41" s="64"/>
    </row>
    <row r="42" spans="1:17" ht="81" hidden="1" customHeight="1" x14ac:dyDescent="0.25">
      <c r="A42" s="202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202"/>
      <c r="B43" s="70" t="s">
        <v>38</v>
      </c>
      <c r="C43" s="68">
        <v>17</v>
      </c>
      <c r="D43" s="59">
        <v>0.91</v>
      </c>
      <c r="E43" s="61">
        <v>6</v>
      </c>
      <c r="F43" s="62">
        <f t="shared" si="5"/>
        <v>229.6</v>
      </c>
      <c r="G43" s="62">
        <v>0</v>
      </c>
      <c r="H43" s="62">
        <v>214.6</v>
      </c>
      <c r="I43" s="62">
        <v>4.9569999999999999</v>
      </c>
      <c r="J43" s="62">
        <v>0</v>
      </c>
      <c r="K43" s="62">
        <v>15</v>
      </c>
      <c r="L43" s="62">
        <v>0</v>
      </c>
      <c r="M43" s="62">
        <f t="shared" si="6"/>
        <v>38266.666666666664</v>
      </c>
      <c r="N43" s="64"/>
      <c r="O43" s="64"/>
    </row>
    <row r="44" spans="1:17" ht="16.5" customHeight="1" x14ac:dyDescent="0.25">
      <c r="A44" s="202"/>
      <c r="B44" s="56" t="s">
        <v>33</v>
      </c>
      <c r="C44" s="133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202"/>
      <c r="B45" s="72" t="s">
        <v>51</v>
      </c>
      <c r="C45" s="68" t="s">
        <v>31</v>
      </c>
      <c r="D45" s="59" t="s">
        <v>31</v>
      </c>
      <c r="E45" s="61">
        <v>299</v>
      </c>
      <c r="F45" s="62">
        <f t="shared" ref="F45:F48" si="7">G45+H45+K45</f>
        <v>11762.685000000001</v>
      </c>
      <c r="G45" s="62">
        <v>14.84</v>
      </c>
      <c r="H45" s="62">
        <v>10194.959000000001</v>
      </c>
      <c r="I45" s="62">
        <v>488.733</v>
      </c>
      <c r="J45" s="62">
        <v>0</v>
      </c>
      <c r="K45" s="62">
        <v>1552.886</v>
      </c>
      <c r="L45" s="62">
        <v>0</v>
      </c>
      <c r="M45" s="62">
        <f t="shared" ref="M45:M48" si="8">F45/E45*1000</f>
        <v>39340.083612040136</v>
      </c>
      <c r="N45" s="53" t="s">
        <v>32</v>
      </c>
      <c r="O45" s="53" t="s">
        <v>32</v>
      </c>
    </row>
    <row r="46" spans="1:17" ht="18.75" hidden="1" x14ac:dyDescent="0.25">
      <c r="A46" s="133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33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33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202">
        <v>7</v>
      </c>
      <c r="B49" s="65" t="s">
        <v>42</v>
      </c>
      <c r="C49" s="52">
        <v>15</v>
      </c>
      <c r="D49" s="52">
        <v>0</v>
      </c>
      <c r="E49" s="53">
        <v>11</v>
      </c>
      <c r="F49" s="54">
        <f>G49+H49+K49</f>
        <v>365.39300000000003</v>
      </c>
      <c r="G49" s="54">
        <v>1.659</v>
      </c>
      <c r="H49" s="54">
        <v>361.33100000000002</v>
      </c>
      <c r="I49" s="54">
        <v>0.58099999999999996</v>
      </c>
      <c r="J49" s="54">
        <v>0</v>
      </c>
      <c r="K49" s="54">
        <v>2.403</v>
      </c>
      <c r="L49" s="54">
        <v>0</v>
      </c>
      <c r="M49" s="54">
        <f>F49/E49*1000</f>
        <v>33217.545454545456</v>
      </c>
      <c r="N49" s="53" t="s">
        <v>32</v>
      </c>
      <c r="O49" s="53" t="s">
        <v>32</v>
      </c>
    </row>
    <row r="50" spans="1:16" ht="21.75" customHeight="1" x14ac:dyDescent="0.25">
      <c r="A50" s="20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202"/>
      <c r="B51" s="58" t="s">
        <v>52</v>
      </c>
      <c r="C51" s="59" t="s">
        <v>31</v>
      </c>
      <c r="D51" s="60" t="s">
        <v>31</v>
      </c>
      <c r="E51" s="61">
        <v>1</v>
      </c>
      <c r="F51" s="62">
        <f>G51+H51+K51</f>
        <v>33.197000000000003</v>
      </c>
      <c r="G51" s="62">
        <v>0</v>
      </c>
      <c r="H51" s="62">
        <v>30.794</v>
      </c>
      <c r="I51" s="62">
        <v>0.58099999999999996</v>
      </c>
      <c r="J51" s="62">
        <v>0</v>
      </c>
      <c r="K51" s="62">
        <v>2.403</v>
      </c>
      <c r="L51" s="62">
        <v>0</v>
      </c>
      <c r="M51" s="62"/>
      <c r="N51" s="53" t="s">
        <v>32</v>
      </c>
      <c r="O51" s="53" t="s">
        <v>32</v>
      </c>
    </row>
    <row r="52" spans="1:16" ht="53.25" customHeight="1" x14ac:dyDescent="0.25">
      <c r="A52" s="202">
        <v>8</v>
      </c>
      <c r="B52" s="65" t="s">
        <v>43</v>
      </c>
      <c r="C52" s="52">
        <v>422.6</v>
      </c>
      <c r="D52" s="52">
        <v>6.53</v>
      </c>
      <c r="E52" s="53">
        <v>330</v>
      </c>
      <c r="F52" s="54">
        <f>G52+H52</f>
        <v>5712.5540000000001</v>
      </c>
      <c r="G52" s="54">
        <v>4.1369999999999996</v>
      </c>
      <c r="H52" s="54">
        <v>5708.4170000000004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17310.769696969695</v>
      </c>
      <c r="N52" s="53" t="s">
        <v>32</v>
      </c>
      <c r="O52" s="53" t="s">
        <v>32</v>
      </c>
    </row>
    <row r="53" spans="1:16" ht="21" customHeight="1" x14ac:dyDescent="0.25">
      <c r="A53" s="20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20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224" t="s">
        <v>53</v>
      </c>
      <c r="B55" s="225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226" t="s">
        <v>30</v>
      </c>
      <c r="B56" s="226"/>
      <c r="C56" s="74">
        <f>C58+C59+C60+C67</f>
        <v>117.58</v>
      </c>
      <c r="D56" s="76" t="s">
        <v>31</v>
      </c>
      <c r="E56" s="75">
        <f>E58+E59+E67+E60</f>
        <v>70.400000000000006</v>
      </c>
      <c r="F56" s="77">
        <f>F58+F59+F67+F60</f>
        <v>2140.6952000000001</v>
      </c>
      <c r="G56" s="77">
        <f t="shared" ref="G56:J56" si="10">G58+G59+G67+G60</f>
        <v>8.2270000000000003</v>
      </c>
      <c r="H56" s="77">
        <f t="shared" si="10"/>
        <v>0</v>
      </c>
      <c r="I56" s="77">
        <f t="shared" si="10"/>
        <v>0</v>
      </c>
      <c r="J56" s="77">
        <f t="shared" si="10"/>
        <v>2132.4682000000003</v>
      </c>
      <c r="K56" s="77">
        <f t="shared" ref="K56:L56" si="11">K58+K59+K67</f>
        <v>0</v>
      </c>
      <c r="L56" s="77">
        <f t="shared" si="11"/>
        <v>0</v>
      </c>
      <c r="M56" s="77">
        <f>F56/E56*1000</f>
        <v>30407.602272727272</v>
      </c>
      <c r="N56" s="75" t="s">
        <v>32</v>
      </c>
      <c r="O56" s="75" t="s">
        <v>32</v>
      </c>
      <c r="P56" s="116"/>
    </row>
    <row r="57" spans="1:16" ht="15.75" customHeight="1" x14ac:dyDescent="0.25">
      <c r="A57" s="227" t="s">
        <v>33</v>
      </c>
      <c r="B57" s="228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188.01400000000001</v>
      </c>
      <c r="G58" s="84">
        <v>3.5139999999999998</v>
      </c>
      <c r="H58" s="84">
        <v>0</v>
      </c>
      <c r="I58" s="84">
        <v>0</v>
      </c>
      <c r="J58" s="84">
        <v>184.5</v>
      </c>
      <c r="K58" s="84">
        <v>0</v>
      </c>
      <c r="L58" s="84">
        <v>0</v>
      </c>
      <c r="M58" s="84">
        <f>F58/E58*1000</f>
        <v>47003.5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164.82400000000001</v>
      </c>
      <c r="G59" s="84">
        <v>3.1619999999999999</v>
      </c>
      <c r="H59" s="84">
        <v>0</v>
      </c>
      <c r="I59" s="84">
        <v>0</v>
      </c>
      <c r="J59" s="84">
        <v>161.66200000000001</v>
      </c>
      <c r="K59" s="84"/>
      <c r="L59" s="84">
        <v>0</v>
      </c>
      <c r="M59" s="84">
        <f>F59/E59*1000</f>
        <v>54941.333333333343</v>
      </c>
      <c r="N59" s="83" t="s">
        <v>32</v>
      </c>
      <c r="O59" s="83" t="s">
        <v>32</v>
      </c>
    </row>
    <row r="60" spans="1:16" ht="101.25" customHeight="1" x14ac:dyDescent="0.25">
      <c r="A60" s="229">
        <v>3</v>
      </c>
      <c r="B60" s="86" t="s">
        <v>54</v>
      </c>
      <c r="C60" s="87">
        <v>68.78</v>
      </c>
      <c r="D60" s="87">
        <v>4.09</v>
      </c>
      <c r="E60" s="83">
        <v>37.4</v>
      </c>
      <c r="F60" s="84">
        <f t="shared" si="12"/>
        <v>1265.4351999999999</v>
      </c>
      <c r="G60" s="84">
        <v>1.5509999999999999</v>
      </c>
      <c r="H60" s="84">
        <v>0</v>
      </c>
      <c r="I60" s="84">
        <v>0</v>
      </c>
      <c r="J60" s="84">
        <v>1263.8842</v>
      </c>
      <c r="K60" s="84">
        <v>0</v>
      </c>
      <c r="L60" s="84">
        <v>0</v>
      </c>
      <c r="M60" s="88">
        <f>F60/E60*1000</f>
        <v>33835.165775401067</v>
      </c>
      <c r="N60" s="130">
        <f>(M60/33835.17)*100</f>
        <v>99.9999875141785</v>
      </c>
      <c r="O60" s="89">
        <f>N60</f>
        <v>99.9999875141785</v>
      </c>
      <c r="P60" s="114">
        <v>33835.17</v>
      </c>
    </row>
    <row r="61" spans="1:16" ht="16.5" customHeight="1" x14ac:dyDescent="0.25">
      <c r="A61" s="230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231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100.776</v>
      </c>
      <c r="G62" s="96">
        <v>0</v>
      </c>
      <c r="H62" s="96">
        <v>0</v>
      </c>
      <c r="I62" s="96">
        <v>0</v>
      </c>
      <c r="J62" s="96">
        <v>100.776</v>
      </c>
      <c r="K62" s="96">
        <v>0</v>
      </c>
      <c r="L62" s="96">
        <v>0</v>
      </c>
      <c r="M62" s="96">
        <f t="shared" ref="M62:M67" si="13">F62/E62*1000</f>
        <v>35991.428571428572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3">
        <v>26</v>
      </c>
      <c r="F67" s="84">
        <f t="shared" si="12"/>
        <v>522.42200000000003</v>
      </c>
      <c r="G67" s="84">
        <v>0</v>
      </c>
      <c r="H67" s="84">
        <v>0</v>
      </c>
      <c r="I67" s="84">
        <v>0</v>
      </c>
      <c r="J67" s="84">
        <v>522.42200000000003</v>
      </c>
      <c r="K67" s="84">
        <v>0</v>
      </c>
      <c r="L67" s="84">
        <v>0</v>
      </c>
      <c r="M67" s="84">
        <f t="shared" si="13"/>
        <v>20093.153846153848</v>
      </c>
      <c r="N67" s="83" t="s">
        <v>32</v>
      </c>
      <c r="O67" s="83" t="s">
        <v>32</v>
      </c>
    </row>
    <row r="68" spans="1:16" s="113" customFormat="1" ht="37.15" customHeight="1" x14ac:dyDescent="0.25">
      <c r="A68" s="232" t="s">
        <v>56</v>
      </c>
      <c r="B68" s="232"/>
      <c r="C68" s="232"/>
      <c r="D68" s="232"/>
      <c r="E68" s="232"/>
      <c r="F68" s="232"/>
      <c r="G68" s="232"/>
      <c r="H68" s="232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222" t="s">
        <v>57</v>
      </c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</row>
    <row r="70" spans="1:16" s="99" customFormat="1" ht="23.25" customHeight="1" x14ac:dyDescent="0.25">
      <c r="A70" s="223" t="s">
        <v>58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120"/>
    </row>
    <row r="71" spans="1:16" s="100" customFormat="1" ht="23.25" customHeight="1" x14ac:dyDescent="0.25">
      <c r="A71" s="223" t="s">
        <v>59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121"/>
    </row>
    <row r="72" spans="1:16" ht="15" customHeight="1" x14ac:dyDescent="0.25">
      <c r="A72" s="222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31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" right="0.7" top="0.75" bottom="0.75" header="0.3" footer="0.3"/>
  <pageSetup paperSize="9" scale="50" orientation="landscape" r:id="rId1"/>
  <rowBreaks count="2" manualBreakCount="2">
    <brk id="29" max="14" man="1"/>
    <brk id="5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13" zoomScale="60" zoomScaleNormal="100" workbookViewId="0">
      <pane ySplit="3150" topLeftCell="A38" activePane="bottomLeft"/>
      <selection activeCell="B9" sqref="A1:XFD1048576"/>
      <selection pane="bottomLeft" activeCell="P44" sqref="P44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167" t="s">
        <v>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5" s="3" customFormat="1" ht="18.75" x14ac:dyDescent="0.3">
      <c r="A3" s="1"/>
      <c r="B3" s="167" t="s">
        <v>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15" s="3" customFormat="1" ht="18.75" x14ac:dyDescent="0.3">
      <c r="A4" s="1"/>
      <c r="B4" s="167" t="s">
        <v>66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5" s="3" customFormat="1" x14ac:dyDescent="0.25">
      <c r="A5" s="1"/>
      <c r="B5" s="168" t="s">
        <v>2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1:15" s="3" customFormat="1" ht="15" customHeight="1" x14ac:dyDescent="0.3">
      <c r="A6" s="1"/>
      <c r="B6" s="169" t="s">
        <v>3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5" s="3" customFormat="1" x14ac:dyDescent="0.25">
      <c r="A7" s="1"/>
      <c r="B7" s="166" t="s">
        <v>4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171" t="s">
        <v>5</v>
      </c>
      <c r="B9" s="172"/>
      <c r="C9" s="177" t="s">
        <v>6</v>
      </c>
      <c r="D9" s="178"/>
      <c r="E9" s="179" t="s">
        <v>7</v>
      </c>
      <c r="F9" s="181" t="s">
        <v>8</v>
      </c>
      <c r="G9" s="182"/>
      <c r="H9" s="182"/>
      <c r="I9" s="182"/>
      <c r="J9" s="182"/>
      <c r="K9" s="182"/>
      <c r="L9" s="182"/>
      <c r="M9" s="179" t="s">
        <v>9</v>
      </c>
      <c r="N9" s="189" t="s">
        <v>10</v>
      </c>
      <c r="O9" s="189" t="s">
        <v>11</v>
      </c>
    </row>
    <row r="10" spans="1:15" s="3" customFormat="1" ht="15.75" customHeight="1" x14ac:dyDescent="0.25">
      <c r="A10" s="173"/>
      <c r="B10" s="174"/>
      <c r="C10" s="191" t="s">
        <v>12</v>
      </c>
      <c r="D10" s="191" t="s">
        <v>13</v>
      </c>
      <c r="E10" s="180"/>
      <c r="F10" s="193" t="s">
        <v>12</v>
      </c>
      <c r="G10" s="196" t="s">
        <v>14</v>
      </c>
      <c r="H10" s="196"/>
      <c r="I10" s="196"/>
      <c r="J10" s="196"/>
      <c r="K10" s="196"/>
      <c r="L10" s="196"/>
      <c r="M10" s="180"/>
      <c r="N10" s="190"/>
      <c r="O10" s="190"/>
    </row>
    <row r="11" spans="1:15" s="3" customFormat="1" ht="30.75" customHeight="1" x14ac:dyDescent="0.25">
      <c r="A11" s="173"/>
      <c r="B11" s="174"/>
      <c r="C11" s="192"/>
      <c r="D11" s="192"/>
      <c r="E11" s="180"/>
      <c r="F11" s="194"/>
      <c r="G11" s="196" t="s">
        <v>15</v>
      </c>
      <c r="H11" s="196"/>
      <c r="I11" s="196"/>
      <c r="J11" s="197" t="s">
        <v>16</v>
      </c>
      <c r="K11" s="185" t="s">
        <v>17</v>
      </c>
      <c r="L11" s="185" t="s">
        <v>18</v>
      </c>
      <c r="M11" s="180"/>
      <c r="N11" s="190"/>
      <c r="O11" s="190"/>
    </row>
    <row r="12" spans="1:15" s="3" customFormat="1" ht="22.5" customHeight="1" x14ac:dyDescent="0.25">
      <c r="A12" s="173"/>
      <c r="B12" s="174"/>
      <c r="C12" s="192"/>
      <c r="D12" s="192"/>
      <c r="E12" s="180"/>
      <c r="F12" s="194"/>
      <c r="G12" s="189" t="s">
        <v>19</v>
      </c>
      <c r="H12" s="183" t="s">
        <v>20</v>
      </c>
      <c r="I12" s="184"/>
      <c r="J12" s="198"/>
      <c r="K12" s="200"/>
      <c r="L12" s="200"/>
      <c r="M12" s="180"/>
      <c r="N12" s="190"/>
      <c r="O12" s="190"/>
    </row>
    <row r="13" spans="1:15" s="3" customFormat="1" ht="16.5" customHeight="1" x14ac:dyDescent="0.25">
      <c r="A13" s="173"/>
      <c r="B13" s="174"/>
      <c r="C13" s="192"/>
      <c r="D13" s="192"/>
      <c r="E13" s="180"/>
      <c r="F13" s="194"/>
      <c r="G13" s="190"/>
      <c r="H13" s="185" t="s">
        <v>21</v>
      </c>
      <c r="I13" s="4" t="s">
        <v>22</v>
      </c>
      <c r="J13" s="198"/>
      <c r="K13" s="200"/>
      <c r="L13" s="200"/>
      <c r="M13" s="180"/>
      <c r="N13" s="190"/>
      <c r="O13" s="190"/>
    </row>
    <row r="14" spans="1:15" s="3" customFormat="1" ht="196.9" customHeight="1" x14ac:dyDescent="0.25">
      <c r="A14" s="173"/>
      <c r="B14" s="174"/>
      <c r="C14" s="192"/>
      <c r="D14" s="192"/>
      <c r="E14" s="180"/>
      <c r="F14" s="195"/>
      <c r="G14" s="201"/>
      <c r="H14" s="186"/>
      <c r="I14" s="5" t="s">
        <v>23</v>
      </c>
      <c r="J14" s="199"/>
      <c r="K14" s="186"/>
      <c r="L14" s="186"/>
      <c r="M14" s="180"/>
      <c r="N14" s="190"/>
      <c r="O14" s="190"/>
    </row>
    <row r="15" spans="1:15" s="3" customFormat="1" ht="23.45" customHeight="1" x14ac:dyDescent="0.25">
      <c r="A15" s="175"/>
      <c r="B15" s="176"/>
      <c r="C15" s="187" t="s">
        <v>24</v>
      </c>
      <c r="D15" s="188"/>
      <c r="E15" s="136" t="s">
        <v>25</v>
      </c>
      <c r="F15" s="136" t="s">
        <v>26</v>
      </c>
      <c r="G15" s="136" t="s">
        <v>26</v>
      </c>
      <c r="H15" s="136" t="s">
        <v>26</v>
      </c>
      <c r="I15" s="136" t="s">
        <v>26</v>
      </c>
      <c r="J15" s="136" t="s">
        <v>26</v>
      </c>
      <c r="K15" s="136" t="s">
        <v>26</v>
      </c>
      <c r="L15" s="136" t="s">
        <v>26</v>
      </c>
      <c r="M15" s="7" t="s">
        <v>27</v>
      </c>
      <c r="N15" s="136" t="s">
        <v>28</v>
      </c>
      <c r="O15" s="136" t="s">
        <v>28</v>
      </c>
    </row>
    <row r="16" spans="1:15" s="3" customFormat="1" x14ac:dyDescent="0.25">
      <c r="A16" s="203">
        <v>1</v>
      </c>
      <c r="B16" s="204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 x14ac:dyDescent="0.25">
      <c r="A17" s="205" t="s">
        <v>29</v>
      </c>
      <c r="B17" s="206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 x14ac:dyDescent="0.25">
      <c r="A18" s="207" t="s">
        <v>30</v>
      </c>
      <c r="B18" s="208"/>
      <c r="C18" s="13">
        <f>C20+C21+C22+C29</f>
        <v>909.45</v>
      </c>
      <c r="D18" s="11" t="s">
        <v>31</v>
      </c>
      <c r="E18" s="14">
        <f>E20+E22+E29+E21</f>
        <v>703.7</v>
      </c>
      <c r="F18" s="15">
        <f>F20+F22+F29+F21</f>
        <v>15935.492</v>
      </c>
      <c r="G18" s="15">
        <f>G20+G21+G22+G29</f>
        <v>269.03999999999996</v>
      </c>
      <c r="H18" s="16">
        <f>H20+H22+H29+H21</f>
        <v>13633.882000000001</v>
      </c>
      <c r="I18" s="14">
        <f t="shared" ref="I18:L18" si="0">I20+I22+I29</f>
        <v>0</v>
      </c>
      <c r="J18" s="14">
        <f t="shared" si="0"/>
        <v>2032.57</v>
      </c>
      <c r="K18" s="14">
        <f t="shared" si="0"/>
        <v>0</v>
      </c>
      <c r="L18" s="14">
        <f t="shared" si="0"/>
        <v>0</v>
      </c>
      <c r="M18" s="17">
        <f>(F18/E18)*1000</f>
        <v>22645.292027852774</v>
      </c>
      <c r="N18" s="14" t="s">
        <v>32</v>
      </c>
      <c r="O18" s="14" t="s">
        <v>32</v>
      </c>
      <c r="P18" s="116"/>
    </row>
    <row r="19" spans="1:16" ht="15.75" customHeight="1" x14ac:dyDescent="0.25">
      <c r="A19" s="209" t="s">
        <v>33</v>
      </c>
      <c r="B19" s="210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552.78800000000001</v>
      </c>
      <c r="G20" s="25">
        <v>46.609000000000002</v>
      </c>
      <c r="H20" s="25">
        <v>506.17899999999997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46065.666666666664</v>
      </c>
      <c r="N20" s="27" t="s">
        <v>32</v>
      </c>
      <c r="O20" s="27" t="s">
        <v>32</v>
      </c>
    </row>
    <row r="21" spans="1:16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21.1</v>
      </c>
      <c r="F21" s="25">
        <f>G21+H21+J21+K21+L21</f>
        <v>948.57900000000006</v>
      </c>
      <c r="G21" s="25">
        <v>26.719000000000001</v>
      </c>
      <c r="H21" s="25">
        <v>921.86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44956.350710900471</v>
      </c>
      <c r="N21" s="27" t="s">
        <v>32</v>
      </c>
      <c r="O21" s="27" t="s">
        <v>32</v>
      </c>
    </row>
    <row r="22" spans="1:16" ht="86.25" customHeight="1" x14ac:dyDescent="0.25">
      <c r="A22" s="211">
        <v>3</v>
      </c>
      <c r="B22" s="22" t="s">
        <v>36</v>
      </c>
      <c r="C22" s="29">
        <v>286.60000000000002</v>
      </c>
      <c r="D22" s="11">
        <v>4.03</v>
      </c>
      <c r="E22" s="24">
        <v>220.3</v>
      </c>
      <c r="F22" s="25">
        <f>G22+H22+J22+K22+L22</f>
        <v>7006.6549999999997</v>
      </c>
      <c r="G22" s="25">
        <v>120.48699999999999</v>
      </c>
      <c r="H22" s="25">
        <v>6886.1679999999997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31805.061280072627</v>
      </c>
      <c r="N22" s="31">
        <f>(M22/31805.06)*100</f>
        <v>100.00000402474521</v>
      </c>
      <c r="O22" s="31">
        <v>99.999994454570682</v>
      </c>
      <c r="P22" s="117">
        <v>31805.06</v>
      </c>
    </row>
    <row r="23" spans="1:16" ht="18.75" customHeight="1" x14ac:dyDescent="0.25">
      <c r="A23" s="212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 x14ac:dyDescent="0.25">
      <c r="A24" s="213"/>
      <c r="B24" s="35" t="s">
        <v>38</v>
      </c>
      <c r="C24" s="36">
        <v>9.75</v>
      </c>
      <c r="D24" s="37">
        <v>0</v>
      </c>
      <c r="E24" s="38">
        <v>5</v>
      </c>
      <c r="F24" s="39">
        <f>G24+H24+J24+K24+L24</f>
        <v>148.773</v>
      </c>
      <c r="G24" s="39">
        <v>0</v>
      </c>
      <c r="H24" s="39">
        <v>148.773</v>
      </c>
      <c r="I24" s="40">
        <v>0</v>
      </c>
      <c r="J24" s="40">
        <v>0</v>
      </c>
      <c r="K24" s="40">
        <v>0</v>
      </c>
      <c r="L24" s="40"/>
      <c r="M24" s="41">
        <f>(F24/E24)*1000</f>
        <v>29754.6</v>
      </c>
      <c r="N24" s="42"/>
      <c r="O24" s="42"/>
      <c r="P24" s="118"/>
    </row>
    <row r="25" spans="1:16" ht="18.75" hidden="1" x14ac:dyDescent="0.25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 x14ac:dyDescent="0.25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 x14ac:dyDescent="0.25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 x14ac:dyDescent="0.25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 x14ac:dyDescent="0.25">
      <c r="A29" s="21">
        <v>8</v>
      </c>
      <c r="B29" s="22" t="s">
        <v>43</v>
      </c>
      <c r="C29" s="23">
        <v>586.85</v>
      </c>
      <c r="D29" s="11">
        <v>4</v>
      </c>
      <c r="E29" s="27">
        <v>450.3</v>
      </c>
      <c r="F29" s="25">
        <f t="shared" si="1"/>
        <v>7427.47</v>
      </c>
      <c r="G29" s="25">
        <v>75.224999999999994</v>
      </c>
      <c r="H29" s="27">
        <v>5319.6750000000002</v>
      </c>
      <c r="I29" s="27">
        <v>0</v>
      </c>
      <c r="J29" s="123">
        <v>2032.57</v>
      </c>
      <c r="K29" s="27">
        <v>0</v>
      </c>
      <c r="L29" s="27">
        <v>0</v>
      </c>
      <c r="M29" s="26">
        <f t="shared" si="2"/>
        <v>16494.492560515213</v>
      </c>
      <c r="N29" s="27" t="s">
        <v>32</v>
      </c>
      <c r="O29" s="27" t="s">
        <v>32</v>
      </c>
    </row>
    <row r="30" spans="1:16" ht="37.5" customHeight="1" x14ac:dyDescent="0.25">
      <c r="A30" s="214" t="s">
        <v>44</v>
      </c>
      <c r="B30" s="214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 x14ac:dyDescent="0.25">
      <c r="A31" s="215" t="s">
        <v>30</v>
      </c>
      <c r="B31" s="216"/>
      <c r="C31" s="47">
        <f>C33+C36+C39+C49+C52</f>
        <v>1277.8899999999999</v>
      </c>
      <c r="D31" s="48" t="s">
        <v>31</v>
      </c>
      <c r="E31" s="47">
        <f>E33+E36+E39+E49+E52</f>
        <v>847.2</v>
      </c>
      <c r="F31" s="49">
        <f>F33+F36+F39+F49+F52</f>
        <v>26481.763000000003</v>
      </c>
      <c r="G31" s="49">
        <f>G33+G36+G39+G49+G52</f>
        <v>151.12899999999999</v>
      </c>
      <c r="H31" s="49">
        <f>H33+H36+H39+H49+H52</f>
        <v>24687.071</v>
      </c>
      <c r="I31" s="49">
        <f t="shared" ref="I31:L31" si="3">I33+I36+I39+I49+I52</f>
        <v>532.53499999999997</v>
      </c>
      <c r="J31" s="49">
        <f t="shared" si="3"/>
        <v>0</v>
      </c>
      <c r="K31" s="129">
        <f>K33+K36+K39+K49+K52</f>
        <v>1643.5630000000001</v>
      </c>
      <c r="L31" s="49">
        <f t="shared" si="3"/>
        <v>0</v>
      </c>
      <c r="M31" s="49">
        <f>(F31/E31)*1000</f>
        <v>31257.982766761095</v>
      </c>
      <c r="N31" s="47" t="s">
        <v>32</v>
      </c>
      <c r="O31" s="47" t="s">
        <v>32</v>
      </c>
      <c r="P31" s="116"/>
    </row>
    <row r="32" spans="1:16" ht="15.75" customHeight="1" x14ac:dyDescent="0.25">
      <c r="A32" s="217" t="s">
        <v>33</v>
      </c>
      <c r="B32" s="218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9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1630.009</v>
      </c>
      <c r="G33" s="54">
        <v>57.551000000000002</v>
      </c>
      <c r="H33" s="54">
        <v>1572.4580000000001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70869.956521739121</v>
      </c>
      <c r="N33" s="53" t="s">
        <v>32</v>
      </c>
      <c r="O33" s="53" t="s">
        <v>32</v>
      </c>
      <c r="P33" s="119"/>
    </row>
    <row r="34" spans="1:17" ht="16.5" customHeight="1" x14ac:dyDescent="0.25">
      <c r="A34" s="220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21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9">
        <v>2</v>
      </c>
      <c r="B36" s="65" t="s">
        <v>46</v>
      </c>
      <c r="C36" s="52">
        <v>52.25</v>
      </c>
      <c r="D36" s="48" t="s">
        <v>31</v>
      </c>
      <c r="E36" s="53">
        <v>50.3</v>
      </c>
      <c r="F36" s="54">
        <f>G36+H36+J36+K36+L36</f>
        <v>3128.4650000000001</v>
      </c>
      <c r="G36" s="54">
        <v>31.13</v>
      </c>
      <c r="H36" s="54">
        <v>2990.415</v>
      </c>
      <c r="I36" s="54">
        <v>30.454999999999998</v>
      </c>
      <c r="J36" s="54">
        <v>0</v>
      </c>
      <c r="K36" s="54">
        <v>106.92</v>
      </c>
      <c r="L36" s="54">
        <v>0</v>
      </c>
      <c r="M36" s="54">
        <f>F36/E36*1000</f>
        <v>62196.12326043738</v>
      </c>
      <c r="N36" s="53" t="s">
        <v>32</v>
      </c>
      <c r="O36" s="53" t="s">
        <v>32</v>
      </c>
      <c r="P36" s="119"/>
    </row>
    <row r="37" spans="1:17" ht="16.5" customHeight="1" x14ac:dyDescent="0.25">
      <c r="A37" s="220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21"/>
      <c r="B38" s="58" t="s">
        <v>47</v>
      </c>
      <c r="C38" s="59" t="s">
        <v>31</v>
      </c>
      <c r="D38" s="60" t="s">
        <v>31</v>
      </c>
      <c r="E38" s="61">
        <v>21</v>
      </c>
      <c r="F38" s="62">
        <f>G38+H38+K38</f>
        <v>1262.8920000000003</v>
      </c>
      <c r="G38" s="62">
        <v>7.9960000000000004</v>
      </c>
      <c r="H38" s="62">
        <v>1147.9770000000001</v>
      </c>
      <c r="I38" s="62">
        <v>30.454999999999998</v>
      </c>
      <c r="J38" s="62">
        <v>0</v>
      </c>
      <c r="K38" s="62">
        <v>106.919</v>
      </c>
      <c r="L38" s="62">
        <v>0</v>
      </c>
      <c r="M38" s="62">
        <f>F38/E38*1000</f>
        <v>60137.714285714297</v>
      </c>
      <c r="N38" s="64" t="s">
        <v>31</v>
      </c>
      <c r="O38" s="64" t="s">
        <v>31</v>
      </c>
    </row>
    <row r="39" spans="1:17" ht="97.5" customHeight="1" x14ac:dyDescent="0.25">
      <c r="A39" s="202">
        <v>3</v>
      </c>
      <c r="B39" s="65" t="s">
        <v>48</v>
      </c>
      <c r="C39" s="52">
        <v>765.04</v>
      </c>
      <c r="D39" s="52">
        <v>12.24</v>
      </c>
      <c r="E39" s="138">
        <v>418.1</v>
      </c>
      <c r="F39" s="62">
        <f>G39+H39+K39</f>
        <v>15683.129000000001</v>
      </c>
      <c r="G39" s="54">
        <v>53.198999999999998</v>
      </c>
      <c r="H39" s="54">
        <v>14093.287</v>
      </c>
      <c r="I39" s="54">
        <v>502.08</v>
      </c>
      <c r="J39" s="54">
        <v>0</v>
      </c>
      <c r="K39" s="129">
        <v>1536.643</v>
      </c>
      <c r="L39" s="54">
        <v>0</v>
      </c>
      <c r="M39" s="134">
        <f t="shared" ref="M39" si="4">F39/E39*1000</f>
        <v>37510.473570916045</v>
      </c>
      <c r="N39" s="54">
        <f>(M39/33835.17)*100</f>
        <v>110.86237654758658</v>
      </c>
      <c r="O39" s="128">
        <f>(((январь!M39+февраль!M39)/2)/33835.17)*100</f>
        <v>110.79315176262358</v>
      </c>
      <c r="P39" s="124">
        <f>(G39+H39)/E39*1000</f>
        <v>33835.173403491986</v>
      </c>
      <c r="Q39" s="125">
        <v>33835.17</v>
      </c>
    </row>
    <row r="40" spans="1:17" ht="16.899999999999999" customHeight="1" x14ac:dyDescent="0.25">
      <c r="A40" s="20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3.40349198813783E-3</v>
      </c>
    </row>
    <row r="41" spans="1:17" ht="22.5" customHeight="1" x14ac:dyDescent="0.25">
      <c r="A41" s="202"/>
      <c r="B41" s="67" t="s">
        <v>49</v>
      </c>
      <c r="C41" s="68">
        <v>649.46</v>
      </c>
      <c r="D41" s="59">
        <v>10</v>
      </c>
      <c r="E41" s="69">
        <v>384.9</v>
      </c>
      <c r="F41" s="62">
        <f>G41+H41+J41+K41+L41</f>
        <v>14537.406999999999</v>
      </c>
      <c r="G41" s="62">
        <v>53.198999999999998</v>
      </c>
      <c r="H41" s="62">
        <v>12992.648999999999</v>
      </c>
      <c r="I41" s="62">
        <v>487.495</v>
      </c>
      <c r="J41" s="62">
        <v>0</v>
      </c>
      <c r="K41" s="62">
        <v>1491.559</v>
      </c>
      <c r="L41" s="62">
        <v>0</v>
      </c>
      <c r="M41" s="62">
        <f>F41/E41*1000</f>
        <v>37769.308911405562</v>
      </c>
      <c r="N41" s="61"/>
      <c r="O41" s="64"/>
    </row>
    <row r="42" spans="1:17" ht="81" hidden="1" customHeight="1" x14ac:dyDescent="0.25">
      <c r="A42" s="202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202"/>
      <c r="B43" s="70" t="s">
        <v>38</v>
      </c>
      <c r="C43" s="68">
        <v>17</v>
      </c>
      <c r="D43" s="59">
        <v>0.82</v>
      </c>
      <c r="E43" s="61">
        <v>6</v>
      </c>
      <c r="F43" s="62">
        <f t="shared" si="5"/>
        <v>211.416</v>
      </c>
      <c r="G43" s="62">
        <v>0</v>
      </c>
      <c r="H43" s="62">
        <v>201.416</v>
      </c>
      <c r="I43" s="62">
        <v>3.3039999999999998</v>
      </c>
      <c r="J43" s="62">
        <v>0</v>
      </c>
      <c r="K43" s="62">
        <v>10</v>
      </c>
      <c r="L43" s="62">
        <v>0</v>
      </c>
      <c r="M43" s="62">
        <f t="shared" si="6"/>
        <v>35236</v>
      </c>
      <c r="N43" s="64"/>
      <c r="O43" s="64"/>
    </row>
    <row r="44" spans="1:17" ht="16.5" customHeight="1" x14ac:dyDescent="0.25">
      <c r="A44" s="202"/>
      <c r="B44" s="56" t="s">
        <v>33</v>
      </c>
      <c r="C44" s="135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202"/>
      <c r="B45" s="72" t="s">
        <v>51</v>
      </c>
      <c r="C45" s="68" t="s">
        <v>31</v>
      </c>
      <c r="D45" s="59" t="s">
        <v>31</v>
      </c>
      <c r="E45" s="61">
        <v>297</v>
      </c>
      <c r="F45" s="62">
        <f t="shared" ref="F45:F48" si="7">G45+H45+K45</f>
        <v>12055.912</v>
      </c>
      <c r="G45" s="62">
        <v>16.943999999999999</v>
      </c>
      <c r="H45" s="62">
        <v>10502.325000000001</v>
      </c>
      <c r="I45" s="62">
        <v>502.08</v>
      </c>
      <c r="J45" s="62">
        <v>0</v>
      </c>
      <c r="K45" s="62">
        <v>1536.643</v>
      </c>
      <c r="L45" s="62">
        <v>0</v>
      </c>
      <c r="M45" s="62">
        <f t="shared" ref="M45:M48" si="8">F45/E45*1000</f>
        <v>40592.296296296299</v>
      </c>
      <c r="N45" s="53" t="s">
        <v>32</v>
      </c>
      <c r="O45" s="53" t="s">
        <v>32</v>
      </c>
    </row>
    <row r="46" spans="1:17" ht="18.75" hidden="1" x14ac:dyDescent="0.25">
      <c r="A46" s="135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35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35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202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G49+H49+K49</f>
        <v>419.928</v>
      </c>
      <c r="G49" s="54">
        <v>1.659</v>
      </c>
      <c r="H49" s="54">
        <v>418.26900000000001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34994</v>
      </c>
      <c r="N49" s="53" t="s">
        <v>32</v>
      </c>
      <c r="O49" s="53" t="s">
        <v>32</v>
      </c>
    </row>
    <row r="50" spans="1:16" ht="21.75" customHeight="1" x14ac:dyDescent="0.25">
      <c r="A50" s="20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202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202">
        <v>8</v>
      </c>
      <c r="B52" s="139" t="s">
        <v>43</v>
      </c>
      <c r="C52" s="52">
        <v>422.6</v>
      </c>
      <c r="D52" s="52">
        <v>4.75</v>
      </c>
      <c r="E52" s="53">
        <v>343.8</v>
      </c>
      <c r="F52" s="54">
        <f>G52+H52</f>
        <v>5620.232</v>
      </c>
      <c r="G52" s="54">
        <v>7.59</v>
      </c>
      <c r="H52" s="54">
        <v>5612.6419999999998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16347.388016288542</v>
      </c>
      <c r="N52" s="53" t="s">
        <v>32</v>
      </c>
      <c r="O52" s="53" t="s">
        <v>32</v>
      </c>
      <c r="P52" s="117"/>
    </row>
    <row r="53" spans="1:16" ht="21" customHeight="1" x14ac:dyDescent="0.25">
      <c r="A53" s="20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20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224" t="s">
        <v>53</v>
      </c>
      <c r="B55" s="225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226" t="s">
        <v>30</v>
      </c>
      <c r="B56" s="226"/>
      <c r="C56" s="74">
        <f>C58+C59+C60+C67</f>
        <v>117.58</v>
      </c>
      <c r="D56" s="76" t="s">
        <v>31</v>
      </c>
      <c r="E56" s="75">
        <f>E58+E59+E67+E60</f>
        <v>77</v>
      </c>
      <c r="F56" s="77">
        <f>F58+F59+F67+F60</f>
        <v>2357.7552000000001</v>
      </c>
      <c r="G56" s="77">
        <f t="shared" ref="G56:J56" si="10">G58+G59+G67+G60</f>
        <v>68.145200000000003</v>
      </c>
      <c r="H56" s="77">
        <f t="shared" si="10"/>
        <v>0</v>
      </c>
      <c r="I56" s="77">
        <f t="shared" si="10"/>
        <v>0</v>
      </c>
      <c r="J56" s="77">
        <f t="shared" si="10"/>
        <v>2289.61</v>
      </c>
      <c r="K56" s="77">
        <f t="shared" ref="K56:L56" si="11">K58+K59+K67</f>
        <v>0</v>
      </c>
      <c r="L56" s="77">
        <f t="shared" si="11"/>
        <v>0</v>
      </c>
      <c r="M56" s="77">
        <f>F56/E56*1000</f>
        <v>30620.197402597401</v>
      </c>
      <c r="N56" s="75" t="s">
        <v>32</v>
      </c>
      <c r="O56" s="75" t="s">
        <v>32</v>
      </c>
      <c r="P56" s="116"/>
    </row>
    <row r="57" spans="1:16" ht="15.75" customHeight="1" x14ac:dyDescent="0.25">
      <c r="A57" s="227" t="s">
        <v>33</v>
      </c>
      <c r="B57" s="228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316.13600000000002</v>
      </c>
      <c r="G58" s="84">
        <v>64.290000000000006</v>
      </c>
      <c r="H58" s="84">
        <v>0</v>
      </c>
      <c r="I58" s="84">
        <v>0</v>
      </c>
      <c r="J58" s="84">
        <v>251.846</v>
      </c>
      <c r="K58" s="84">
        <v>0</v>
      </c>
      <c r="L58" s="84">
        <v>0</v>
      </c>
      <c r="M58" s="84">
        <f>F58/E58*1000</f>
        <v>79034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146.99100000000001</v>
      </c>
      <c r="G59" s="84">
        <v>3.1629999999999998</v>
      </c>
      <c r="H59" s="84">
        <v>0</v>
      </c>
      <c r="I59" s="84">
        <v>0</v>
      </c>
      <c r="J59" s="84">
        <v>143.828</v>
      </c>
      <c r="K59" s="84"/>
      <c r="L59" s="84">
        <v>0</v>
      </c>
      <c r="M59" s="84">
        <f>F59/E59*1000</f>
        <v>48997.000000000007</v>
      </c>
      <c r="N59" s="83" t="s">
        <v>32</v>
      </c>
      <c r="O59" s="83" t="s">
        <v>32</v>
      </c>
    </row>
    <row r="60" spans="1:16" ht="101.25" customHeight="1" x14ac:dyDescent="0.25">
      <c r="A60" s="229">
        <v>3</v>
      </c>
      <c r="B60" s="86" t="s">
        <v>54</v>
      </c>
      <c r="C60" s="87">
        <v>68.78</v>
      </c>
      <c r="D60" s="87">
        <v>4.2300000000000004</v>
      </c>
      <c r="E60" s="83">
        <v>40.5</v>
      </c>
      <c r="F60" s="84">
        <f t="shared" si="12"/>
        <v>1370.3242</v>
      </c>
      <c r="G60" s="84">
        <v>0.69220000000000004</v>
      </c>
      <c r="H60" s="84">
        <v>0</v>
      </c>
      <c r="I60" s="84">
        <v>0</v>
      </c>
      <c r="J60" s="84">
        <v>1369.6320000000001</v>
      </c>
      <c r="K60" s="84">
        <v>0</v>
      </c>
      <c r="L60" s="84">
        <v>0</v>
      </c>
      <c r="M60" s="88">
        <f>F60/E60*1000</f>
        <v>33835.165432098773</v>
      </c>
      <c r="N60" s="130">
        <f>(M60/33835.17)*100</f>
        <v>99.999986499546992</v>
      </c>
      <c r="O60" s="89">
        <f>N60</f>
        <v>99.999986499546992</v>
      </c>
      <c r="P60" s="114">
        <v>33835.17</v>
      </c>
    </row>
    <row r="61" spans="1:16" ht="16.5" customHeight="1" x14ac:dyDescent="0.25">
      <c r="A61" s="230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231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92.900999999999996</v>
      </c>
      <c r="G62" s="96">
        <v>0</v>
      </c>
      <c r="H62" s="96">
        <v>0</v>
      </c>
      <c r="I62" s="96">
        <v>0</v>
      </c>
      <c r="J62" s="96">
        <v>92.900999999999996</v>
      </c>
      <c r="K62" s="96">
        <v>0</v>
      </c>
      <c r="L62" s="96">
        <v>0</v>
      </c>
      <c r="M62" s="96">
        <f t="shared" ref="M62:M67" si="13">F62/E62*1000</f>
        <v>33178.928571428572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3">
        <v>29.5</v>
      </c>
      <c r="F67" s="84">
        <f t="shared" si="12"/>
        <v>524.30399999999997</v>
      </c>
      <c r="G67" s="84">
        <v>0</v>
      </c>
      <c r="H67" s="84">
        <v>0</v>
      </c>
      <c r="I67" s="84">
        <v>0</v>
      </c>
      <c r="J67" s="84">
        <v>524.30399999999997</v>
      </c>
      <c r="K67" s="84">
        <v>0</v>
      </c>
      <c r="L67" s="84">
        <v>0</v>
      </c>
      <c r="M67" s="84">
        <f t="shared" si="13"/>
        <v>17773.016949152541</v>
      </c>
      <c r="N67" s="83" t="s">
        <v>32</v>
      </c>
      <c r="O67" s="83" t="s">
        <v>32</v>
      </c>
    </row>
    <row r="68" spans="1:16" s="113" customFormat="1" ht="37.15" customHeight="1" x14ac:dyDescent="0.25">
      <c r="A68" s="232" t="s">
        <v>56</v>
      </c>
      <c r="B68" s="232"/>
      <c r="C68" s="232"/>
      <c r="D68" s="232"/>
      <c r="E68" s="232"/>
      <c r="F68" s="232"/>
      <c r="G68" s="232"/>
      <c r="H68" s="232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222" t="s">
        <v>57</v>
      </c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</row>
    <row r="70" spans="1:16" s="99" customFormat="1" ht="23.25" customHeight="1" x14ac:dyDescent="0.25">
      <c r="A70" s="223" t="s">
        <v>58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120"/>
    </row>
    <row r="71" spans="1:16" s="100" customFormat="1" ht="23.25" customHeight="1" x14ac:dyDescent="0.25">
      <c r="A71" s="223" t="s">
        <v>59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121"/>
    </row>
    <row r="72" spans="1:16" ht="15" customHeight="1" x14ac:dyDescent="0.25">
      <c r="A72" s="222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37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" right="0.7" top="0.75" bottom="0.75" header="0.3" footer="0.3"/>
  <pageSetup paperSize="9" scale="50" orientation="landscape" r:id="rId1"/>
  <rowBreaks count="2" manualBreakCount="2">
    <brk id="29" max="14" man="1"/>
    <brk id="54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15" zoomScale="60" zoomScaleNormal="100" workbookViewId="0">
      <selection activeCell="P39" sqref="P39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3.625" style="115" customWidth="1"/>
    <col min="17" max="17" width="11.87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167" t="s">
        <v>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5" s="3" customFormat="1" ht="18.75" x14ac:dyDescent="0.3">
      <c r="A3" s="1"/>
      <c r="B3" s="167" t="s">
        <v>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15" s="3" customFormat="1" ht="18.75" x14ac:dyDescent="0.3">
      <c r="A4" s="1"/>
      <c r="B4" s="167" t="s">
        <v>67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5" s="3" customFormat="1" x14ac:dyDescent="0.25">
      <c r="A5" s="1"/>
      <c r="B5" s="168" t="s">
        <v>2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1:15" s="3" customFormat="1" ht="15" customHeight="1" x14ac:dyDescent="0.3">
      <c r="A6" s="1"/>
      <c r="B6" s="169" t="s">
        <v>3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5" s="3" customFormat="1" x14ac:dyDescent="0.25">
      <c r="A7" s="1"/>
      <c r="B7" s="166" t="s">
        <v>4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171" t="s">
        <v>5</v>
      </c>
      <c r="B9" s="172"/>
      <c r="C9" s="177" t="s">
        <v>6</v>
      </c>
      <c r="D9" s="178"/>
      <c r="E9" s="179" t="s">
        <v>7</v>
      </c>
      <c r="F9" s="181" t="s">
        <v>8</v>
      </c>
      <c r="G9" s="182"/>
      <c r="H9" s="182"/>
      <c r="I9" s="182"/>
      <c r="J9" s="182"/>
      <c r="K9" s="182"/>
      <c r="L9" s="182"/>
      <c r="M9" s="179" t="s">
        <v>9</v>
      </c>
      <c r="N9" s="189" t="s">
        <v>10</v>
      </c>
      <c r="O9" s="189" t="s">
        <v>11</v>
      </c>
    </row>
    <row r="10" spans="1:15" s="3" customFormat="1" ht="15.75" customHeight="1" x14ac:dyDescent="0.25">
      <c r="A10" s="173"/>
      <c r="B10" s="174"/>
      <c r="C10" s="191" t="s">
        <v>12</v>
      </c>
      <c r="D10" s="191" t="s">
        <v>13</v>
      </c>
      <c r="E10" s="180"/>
      <c r="F10" s="193" t="s">
        <v>12</v>
      </c>
      <c r="G10" s="196" t="s">
        <v>14</v>
      </c>
      <c r="H10" s="196"/>
      <c r="I10" s="196"/>
      <c r="J10" s="196"/>
      <c r="K10" s="196"/>
      <c r="L10" s="196"/>
      <c r="M10" s="180"/>
      <c r="N10" s="190"/>
      <c r="O10" s="190"/>
    </row>
    <row r="11" spans="1:15" s="3" customFormat="1" ht="30.75" customHeight="1" x14ac:dyDescent="0.25">
      <c r="A11" s="173"/>
      <c r="B11" s="174"/>
      <c r="C11" s="192"/>
      <c r="D11" s="192"/>
      <c r="E11" s="180"/>
      <c r="F11" s="194"/>
      <c r="G11" s="196" t="s">
        <v>15</v>
      </c>
      <c r="H11" s="196"/>
      <c r="I11" s="196"/>
      <c r="J11" s="197" t="s">
        <v>16</v>
      </c>
      <c r="K11" s="185" t="s">
        <v>17</v>
      </c>
      <c r="L11" s="185" t="s">
        <v>18</v>
      </c>
      <c r="M11" s="180"/>
      <c r="N11" s="190"/>
      <c r="O11" s="190"/>
    </row>
    <row r="12" spans="1:15" s="3" customFormat="1" ht="22.5" customHeight="1" x14ac:dyDescent="0.25">
      <c r="A12" s="173"/>
      <c r="B12" s="174"/>
      <c r="C12" s="192"/>
      <c r="D12" s="192"/>
      <c r="E12" s="180"/>
      <c r="F12" s="194"/>
      <c r="G12" s="189" t="s">
        <v>19</v>
      </c>
      <c r="H12" s="183" t="s">
        <v>20</v>
      </c>
      <c r="I12" s="184"/>
      <c r="J12" s="198"/>
      <c r="K12" s="200"/>
      <c r="L12" s="200"/>
      <c r="M12" s="180"/>
      <c r="N12" s="190"/>
      <c r="O12" s="190"/>
    </row>
    <row r="13" spans="1:15" s="3" customFormat="1" ht="16.5" customHeight="1" x14ac:dyDescent="0.25">
      <c r="A13" s="173"/>
      <c r="B13" s="174"/>
      <c r="C13" s="192"/>
      <c r="D13" s="192"/>
      <c r="E13" s="180"/>
      <c r="F13" s="194"/>
      <c r="G13" s="190"/>
      <c r="H13" s="185" t="s">
        <v>21</v>
      </c>
      <c r="I13" s="4" t="s">
        <v>22</v>
      </c>
      <c r="J13" s="198"/>
      <c r="K13" s="200"/>
      <c r="L13" s="200"/>
      <c r="M13" s="180"/>
      <c r="N13" s="190"/>
      <c r="O13" s="190"/>
    </row>
    <row r="14" spans="1:15" s="3" customFormat="1" ht="196.9" customHeight="1" x14ac:dyDescent="0.25">
      <c r="A14" s="173"/>
      <c r="B14" s="174"/>
      <c r="C14" s="192"/>
      <c r="D14" s="192"/>
      <c r="E14" s="180"/>
      <c r="F14" s="195"/>
      <c r="G14" s="201"/>
      <c r="H14" s="186"/>
      <c r="I14" s="5" t="s">
        <v>23</v>
      </c>
      <c r="J14" s="199"/>
      <c r="K14" s="186"/>
      <c r="L14" s="186"/>
      <c r="M14" s="180"/>
      <c r="N14" s="190"/>
      <c r="O14" s="190"/>
    </row>
    <row r="15" spans="1:15" s="3" customFormat="1" ht="23.45" customHeight="1" x14ac:dyDescent="0.25">
      <c r="A15" s="175"/>
      <c r="B15" s="176"/>
      <c r="C15" s="187" t="s">
        <v>24</v>
      </c>
      <c r="D15" s="188"/>
      <c r="E15" s="141" t="s">
        <v>25</v>
      </c>
      <c r="F15" s="141" t="s">
        <v>26</v>
      </c>
      <c r="G15" s="141" t="s">
        <v>26</v>
      </c>
      <c r="H15" s="141" t="s">
        <v>26</v>
      </c>
      <c r="I15" s="141" t="s">
        <v>26</v>
      </c>
      <c r="J15" s="141" t="s">
        <v>26</v>
      </c>
      <c r="K15" s="141" t="s">
        <v>26</v>
      </c>
      <c r="L15" s="141" t="s">
        <v>26</v>
      </c>
      <c r="M15" s="7" t="s">
        <v>27</v>
      </c>
      <c r="N15" s="141" t="s">
        <v>28</v>
      </c>
      <c r="O15" s="141" t="s">
        <v>28</v>
      </c>
    </row>
    <row r="16" spans="1:15" s="3" customFormat="1" x14ac:dyDescent="0.25">
      <c r="A16" s="203">
        <v>1</v>
      </c>
      <c r="B16" s="204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05" t="s">
        <v>29</v>
      </c>
      <c r="B17" s="206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8" customFormat="1" ht="21.75" customHeight="1" x14ac:dyDescent="0.25">
      <c r="A18" s="207" t="s">
        <v>30</v>
      </c>
      <c r="B18" s="208"/>
      <c r="C18" s="13">
        <f>C20+C21+C22+C29</f>
        <v>909.45</v>
      </c>
      <c r="D18" s="11" t="s">
        <v>31</v>
      </c>
      <c r="E18" s="14">
        <f>E20+E22+E29+E21</f>
        <v>710.9</v>
      </c>
      <c r="F18" s="15">
        <f>F20+F22+F29+F21</f>
        <v>15966.292000000001</v>
      </c>
      <c r="G18" s="15">
        <f>G20+G21+G22+G29</f>
        <v>266.64699999999999</v>
      </c>
      <c r="H18" s="16">
        <f>H20+H22+H29+H21</f>
        <v>13540.826000000001</v>
      </c>
      <c r="I18" s="14">
        <f t="shared" ref="I18:L18" si="0">I20+I22+I29</f>
        <v>0</v>
      </c>
      <c r="J18" s="14">
        <f t="shared" si="0"/>
        <v>2158.819</v>
      </c>
      <c r="K18" s="14">
        <f t="shared" si="0"/>
        <v>0</v>
      </c>
      <c r="L18" s="14">
        <f t="shared" si="0"/>
        <v>0</v>
      </c>
      <c r="M18" s="17">
        <f>(F18/E18)*1000</f>
        <v>22459.265719510484</v>
      </c>
      <c r="N18" s="14" t="s">
        <v>32</v>
      </c>
      <c r="O18" s="14" t="s">
        <v>32</v>
      </c>
      <c r="P18" s="116"/>
    </row>
    <row r="19" spans="1:17" ht="15.75" customHeight="1" x14ac:dyDescent="0.25">
      <c r="A19" s="209" t="s">
        <v>33</v>
      </c>
      <c r="B19" s="210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11</v>
      </c>
      <c r="F20" s="25">
        <f>G20+H20+J20+K20+L20</f>
        <v>531.15499999999997</v>
      </c>
      <c r="G20" s="25">
        <v>25.196999999999999</v>
      </c>
      <c r="H20" s="25">
        <v>505.95800000000003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48286.818181818177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20.6</v>
      </c>
      <c r="F21" s="25">
        <f>G21+H21+J21+K21+L21</f>
        <v>883.46699999999998</v>
      </c>
      <c r="G21" s="25">
        <v>23.68</v>
      </c>
      <c r="H21" s="25">
        <v>859.78700000000003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42886.747572815533</v>
      </c>
      <c r="N21" s="27" t="s">
        <v>32</v>
      </c>
      <c r="O21" s="27" t="s">
        <v>32</v>
      </c>
    </row>
    <row r="22" spans="1:17" ht="86.25" customHeight="1" x14ac:dyDescent="0.25">
      <c r="A22" s="211">
        <v>3</v>
      </c>
      <c r="B22" s="22" t="s">
        <v>36</v>
      </c>
      <c r="C22" s="29">
        <v>286.60000000000002</v>
      </c>
      <c r="D22" s="11">
        <v>13.64</v>
      </c>
      <c r="E22" s="24">
        <v>227.3</v>
      </c>
      <c r="F22" s="25">
        <f>G22+H22+J22+K22+L22</f>
        <v>6918.3739999999998</v>
      </c>
      <c r="G22" s="25">
        <v>101.258</v>
      </c>
      <c r="H22" s="25">
        <v>6817.116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30437.193136823578</v>
      </c>
      <c r="N22" s="31">
        <f>(M22/30406.4)*100</f>
        <v>100.10127189283695</v>
      </c>
      <c r="O22" s="31">
        <f>(((январь!F22+февраль!F22+март!F22+АПРЕЛЬ!F22)/(январь!E22+февраль!E22+март!E22+АПРЕЛЬ!E22)*1000)/30406.4)*100</f>
        <v>103.47547892178035</v>
      </c>
      <c r="P22" s="124">
        <v>30406.400000000001</v>
      </c>
      <c r="Q22" s="124">
        <f>P22-M22</f>
        <v>-30.793136823576788</v>
      </c>
    </row>
    <row r="23" spans="1:17" ht="18.75" customHeight="1" x14ac:dyDescent="0.25">
      <c r="A23" s="212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13"/>
      <c r="B24" s="35" t="s">
        <v>38</v>
      </c>
      <c r="C24" s="36">
        <v>9.75</v>
      </c>
      <c r="D24" s="147">
        <v>0</v>
      </c>
      <c r="E24" s="38">
        <v>3</v>
      </c>
      <c r="F24" s="39">
        <f>G24+H24+J24+K24+L24</f>
        <v>92.95</v>
      </c>
      <c r="G24" s="39">
        <v>0</v>
      </c>
      <c r="H24" s="39">
        <v>92.95</v>
      </c>
      <c r="I24" s="40">
        <v>0</v>
      </c>
      <c r="J24" s="40">
        <v>0</v>
      </c>
      <c r="K24" s="40">
        <v>0</v>
      </c>
      <c r="L24" s="40"/>
      <c r="M24" s="41">
        <f>(F24/E24)*1000</f>
        <v>30983.333333333336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586.85</v>
      </c>
      <c r="D29" s="148">
        <v>1.1000000000000001</v>
      </c>
      <c r="E29" s="27">
        <v>452</v>
      </c>
      <c r="F29" s="25">
        <f t="shared" si="1"/>
        <v>7633.2960000000003</v>
      </c>
      <c r="G29" s="25">
        <v>116.512</v>
      </c>
      <c r="H29" s="27">
        <v>5357.9650000000001</v>
      </c>
      <c r="I29" s="27">
        <v>0</v>
      </c>
      <c r="J29" s="123">
        <v>2158.819</v>
      </c>
      <c r="K29" s="27">
        <v>0</v>
      </c>
      <c r="L29" s="27">
        <v>0</v>
      </c>
      <c r="M29" s="26">
        <f t="shared" si="2"/>
        <v>16887.823008849558</v>
      </c>
      <c r="N29" s="27" t="s">
        <v>32</v>
      </c>
      <c r="O29" s="27" t="s">
        <v>32</v>
      </c>
    </row>
    <row r="30" spans="1:17" ht="37.5" customHeight="1" x14ac:dyDescent="0.25">
      <c r="A30" s="214" t="s">
        <v>44</v>
      </c>
      <c r="B30" s="214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15" t="s">
        <v>30</v>
      </c>
      <c r="B31" s="216"/>
      <c r="C31" s="47">
        <f>C33+C36+C39+C49+C52</f>
        <v>1277.8899999999999</v>
      </c>
      <c r="D31" s="48" t="s">
        <v>31</v>
      </c>
      <c r="E31" s="47">
        <f>E33+E36+E39+E49+E52</f>
        <v>845.8</v>
      </c>
      <c r="F31" s="49">
        <f>F33+F36+F39+F49+F52</f>
        <v>25217.797999999999</v>
      </c>
      <c r="G31" s="49">
        <f>G33+G36+G39+G49+G52</f>
        <v>213.89500000000004</v>
      </c>
      <c r="H31" s="49">
        <f>H33+H36+H39+H49+H52</f>
        <v>23341.485999999997</v>
      </c>
      <c r="I31" s="49">
        <f t="shared" ref="I31:L31" si="3">I33+I36+I39+I49+I52</f>
        <v>517.45900000000006</v>
      </c>
      <c r="J31" s="49">
        <f t="shared" si="3"/>
        <v>0</v>
      </c>
      <c r="K31" s="129">
        <f>K33+K36+K39+K49+K52</f>
        <v>1662.4169999999999</v>
      </c>
      <c r="L31" s="49">
        <f t="shared" si="3"/>
        <v>0</v>
      </c>
      <c r="M31" s="49">
        <f>(F31/E31)*1000</f>
        <v>29815.320406715535</v>
      </c>
      <c r="N31" s="47" t="s">
        <v>32</v>
      </c>
      <c r="O31" s="47" t="s">
        <v>32</v>
      </c>
      <c r="P31" s="116"/>
    </row>
    <row r="32" spans="1:17" ht="15.75" customHeight="1" x14ac:dyDescent="0.25">
      <c r="A32" s="217" t="s">
        <v>33</v>
      </c>
      <c r="B32" s="218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9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1337.029</v>
      </c>
      <c r="G33" s="54">
        <v>104.18600000000001</v>
      </c>
      <c r="H33" s="54">
        <v>1232.8430000000001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58131.695652173912</v>
      </c>
      <c r="N33" s="53" t="s">
        <v>32</v>
      </c>
      <c r="O33" s="53" t="s">
        <v>32</v>
      </c>
      <c r="P33" s="119"/>
    </row>
    <row r="34" spans="1:17" ht="16.5" customHeight="1" x14ac:dyDescent="0.25">
      <c r="A34" s="220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21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9">
        <v>2</v>
      </c>
      <c r="B36" s="65" t="s">
        <v>46</v>
      </c>
      <c r="C36" s="52">
        <v>52.25</v>
      </c>
      <c r="D36" s="48" t="s">
        <v>31</v>
      </c>
      <c r="E36" s="53">
        <v>50.3</v>
      </c>
      <c r="F36" s="54">
        <f>G36+H36+J36+K36+L36</f>
        <v>3025.52</v>
      </c>
      <c r="G36" s="54">
        <v>26.704999999999998</v>
      </c>
      <c r="H36" s="54">
        <v>2906.3150000000001</v>
      </c>
      <c r="I36" s="54">
        <v>24.895</v>
      </c>
      <c r="J36" s="54">
        <v>0</v>
      </c>
      <c r="K36" s="54">
        <v>92.5</v>
      </c>
      <c r="L36" s="54">
        <v>0</v>
      </c>
      <c r="M36" s="54">
        <f>F36/E36*1000</f>
        <v>60149.502982107355</v>
      </c>
      <c r="N36" s="53" t="s">
        <v>32</v>
      </c>
      <c r="O36" s="53" t="s">
        <v>32</v>
      </c>
      <c r="P36" s="119"/>
    </row>
    <row r="37" spans="1:17" ht="16.5" customHeight="1" x14ac:dyDescent="0.25">
      <c r="A37" s="220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21"/>
      <c r="B38" s="58" t="s">
        <v>47</v>
      </c>
      <c r="C38" s="59" t="s">
        <v>31</v>
      </c>
      <c r="D38" s="60" t="s">
        <v>31</v>
      </c>
      <c r="E38" s="61">
        <v>17</v>
      </c>
      <c r="F38" s="62">
        <f>G38+H38+K38</f>
        <v>1205.673</v>
      </c>
      <c r="G38" s="62">
        <v>7</v>
      </c>
      <c r="H38" s="62">
        <v>1106.173</v>
      </c>
      <c r="I38" s="62">
        <v>24.716999999999999</v>
      </c>
      <c r="J38" s="62">
        <v>0</v>
      </c>
      <c r="K38" s="62">
        <v>92.5</v>
      </c>
      <c r="L38" s="62">
        <v>0</v>
      </c>
      <c r="M38" s="62">
        <f>F38/E38*1000</f>
        <v>70921.941176470587</v>
      </c>
      <c r="N38" s="64" t="s">
        <v>31</v>
      </c>
      <c r="O38" s="64" t="s">
        <v>31</v>
      </c>
    </row>
    <row r="39" spans="1:17" ht="97.5" customHeight="1" x14ac:dyDescent="0.25">
      <c r="A39" s="202">
        <v>3</v>
      </c>
      <c r="B39" s="65" t="s">
        <v>48</v>
      </c>
      <c r="C39" s="52">
        <v>765.04</v>
      </c>
      <c r="D39" s="52">
        <v>12.7</v>
      </c>
      <c r="E39" s="138">
        <v>416.7</v>
      </c>
      <c r="F39" s="62">
        <f>G39+H39+K39</f>
        <v>14745.155000000001</v>
      </c>
      <c r="G39" s="54">
        <v>45.77</v>
      </c>
      <c r="H39" s="54">
        <v>13129.468000000001</v>
      </c>
      <c r="I39" s="54">
        <v>492.56400000000002</v>
      </c>
      <c r="J39" s="54">
        <v>0</v>
      </c>
      <c r="K39" s="129">
        <v>1569.9169999999999</v>
      </c>
      <c r="L39" s="54">
        <v>0</v>
      </c>
      <c r="M39" s="134">
        <f t="shared" ref="M39" si="4">F39/E39*1000</f>
        <v>35385.54115670747</v>
      </c>
      <c r="N39" s="54">
        <f>(M39/32347.2)*100</f>
        <v>109.39290311590328</v>
      </c>
      <c r="O39" s="128">
        <f>((((январь!M39+февраль!F39+март!F39+АПРЕЛЬ!F39)/(АПРЕЛЬ!E39+март!E39+февраль!E39+январь!E39))*1000)/32347.2)*100</f>
        <v>153.27071068639327</v>
      </c>
      <c r="P39" s="124">
        <f>(G39+H39)/E39*1000</f>
        <v>31618.041756659473</v>
      </c>
      <c r="Q39" s="125">
        <v>32347.200000000001</v>
      </c>
    </row>
    <row r="40" spans="1:17" ht="16.899999999999999" customHeight="1" x14ac:dyDescent="0.25">
      <c r="A40" s="20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-729.15824334052741</v>
      </c>
    </row>
    <row r="41" spans="1:17" ht="22.5" customHeight="1" x14ac:dyDescent="0.25">
      <c r="A41" s="202"/>
      <c r="B41" s="67" t="s">
        <v>49</v>
      </c>
      <c r="C41" s="68">
        <v>649.46</v>
      </c>
      <c r="D41" s="59">
        <v>11</v>
      </c>
      <c r="E41" s="69">
        <v>392.4</v>
      </c>
      <c r="F41" s="62">
        <f>G41+H41+J41+K41+L41</f>
        <v>12782.687</v>
      </c>
      <c r="G41" s="62">
        <v>36.74</v>
      </c>
      <c r="H41" s="62">
        <v>12204.666999999999</v>
      </c>
      <c r="I41" s="62">
        <v>455.69200000000001</v>
      </c>
      <c r="J41" s="62">
        <v>0</v>
      </c>
      <c r="K41" s="62">
        <v>541.28</v>
      </c>
      <c r="L41" s="62">
        <v>0</v>
      </c>
      <c r="M41" s="62">
        <f>F41/E41*1000</f>
        <v>32575.654943934765</v>
      </c>
      <c r="N41" s="61"/>
      <c r="O41" s="64"/>
    </row>
    <row r="42" spans="1:17" ht="81" hidden="1" customHeight="1" x14ac:dyDescent="0.25">
      <c r="A42" s="202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202"/>
      <c r="B43" s="70" t="s">
        <v>38</v>
      </c>
      <c r="C43" s="68">
        <v>17</v>
      </c>
      <c r="D43" s="59">
        <v>1.7</v>
      </c>
      <c r="E43" s="61">
        <v>6.8</v>
      </c>
      <c r="F43" s="62">
        <f t="shared" si="5"/>
        <v>224.578</v>
      </c>
      <c r="G43" s="62">
        <v>0</v>
      </c>
      <c r="H43" s="62">
        <v>214.578</v>
      </c>
      <c r="I43" s="62">
        <v>0.85699999999999998</v>
      </c>
      <c r="J43" s="62">
        <v>0</v>
      </c>
      <c r="K43" s="62">
        <v>10</v>
      </c>
      <c r="L43" s="62">
        <v>0</v>
      </c>
      <c r="M43" s="62">
        <f t="shared" si="6"/>
        <v>33026.176470588238</v>
      </c>
      <c r="N43" s="64"/>
      <c r="O43" s="64"/>
    </row>
    <row r="44" spans="1:17" ht="16.5" customHeight="1" x14ac:dyDescent="0.25">
      <c r="A44" s="202"/>
      <c r="B44" s="56" t="s">
        <v>33</v>
      </c>
      <c r="C44" s="142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202"/>
      <c r="B45" s="72" t="s">
        <v>51</v>
      </c>
      <c r="C45" s="68" t="s">
        <v>31</v>
      </c>
      <c r="D45" s="59" t="s">
        <v>31</v>
      </c>
      <c r="E45" s="61">
        <v>303</v>
      </c>
      <c r="F45" s="62">
        <f t="shared" ref="F45:F48" si="7">G45+H45+K45</f>
        <v>11233.800999999999</v>
      </c>
      <c r="G45" s="62">
        <v>21.577000000000002</v>
      </c>
      <c r="H45" s="62">
        <v>9642.3070000000007</v>
      </c>
      <c r="I45" s="62">
        <v>492.56400000000002</v>
      </c>
      <c r="J45" s="62">
        <v>0</v>
      </c>
      <c r="K45" s="62">
        <v>1569.9169999999999</v>
      </c>
      <c r="L45" s="62">
        <v>0</v>
      </c>
      <c r="M45" s="62">
        <f t="shared" ref="M45:M48" si="8">F45/E45*1000</f>
        <v>37075.250825082505</v>
      </c>
      <c r="N45" s="53" t="s">
        <v>32</v>
      </c>
      <c r="O45" s="53" t="s">
        <v>32</v>
      </c>
      <c r="P45" s="146">
        <f>(H45+G45)/E45*1000</f>
        <v>31894.006600660068</v>
      </c>
    </row>
    <row r="46" spans="1:17" ht="18.75" hidden="1" x14ac:dyDescent="0.25">
      <c r="A46" s="142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42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42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202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381.83299999999997</v>
      </c>
      <c r="G49" s="54">
        <v>1.659</v>
      </c>
      <c r="H49" s="54">
        <v>380.17399999999998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31819.416666666664</v>
      </c>
      <c r="N49" s="53" t="s">
        <v>32</v>
      </c>
      <c r="O49" s="53" t="s">
        <v>32</v>
      </c>
    </row>
    <row r="50" spans="1:16" ht="21.75" customHeight="1" x14ac:dyDescent="0.25">
      <c r="A50" s="20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202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202">
        <v>8</v>
      </c>
      <c r="B52" s="139" t="s">
        <v>43</v>
      </c>
      <c r="C52" s="52">
        <v>422.6</v>
      </c>
      <c r="D52" s="52">
        <v>6.5</v>
      </c>
      <c r="E52" s="53">
        <v>343.8</v>
      </c>
      <c r="F52" s="54">
        <f>G52+H52</f>
        <v>5728.2609999999995</v>
      </c>
      <c r="G52" s="54">
        <v>35.575000000000003</v>
      </c>
      <c r="H52" s="54">
        <v>5692.6859999999997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16661.608493310061</v>
      </c>
      <c r="N52" s="53" t="s">
        <v>32</v>
      </c>
      <c r="O52" s="53" t="s">
        <v>32</v>
      </c>
      <c r="P52" s="117"/>
    </row>
    <row r="53" spans="1:16" ht="21" customHeight="1" x14ac:dyDescent="0.25">
      <c r="A53" s="20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20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224" t="s">
        <v>53</v>
      </c>
      <c r="B55" s="225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226" t="s">
        <v>30</v>
      </c>
      <c r="B56" s="226"/>
      <c r="C56" s="74">
        <f>C58+C59+C60+C67</f>
        <v>117.58</v>
      </c>
      <c r="D56" s="76" t="s">
        <v>31</v>
      </c>
      <c r="E56" s="75">
        <f>E58+E59+E67+E60</f>
        <v>74.3</v>
      </c>
      <c r="F56" s="77">
        <f>F58+F59+F67+F60</f>
        <v>2032.847</v>
      </c>
      <c r="G56" s="77">
        <f t="shared" ref="G56:J56" si="10">G58+G59+G67+G60</f>
        <v>4.2809999999999997</v>
      </c>
      <c r="H56" s="77">
        <f t="shared" si="10"/>
        <v>0</v>
      </c>
      <c r="I56" s="77">
        <f t="shared" si="10"/>
        <v>0</v>
      </c>
      <c r="J56" s="77">
        <f t="shared" si="10"/>
        <v>2028.5659999999998</v>
      </c>
      <c r="K56" s="77">
        <f t="shared" ref="K56:L56" si="11">K58+K59+K67</f>
        <v>0</v>
      </c>
      <c r="L56" s="77">
        <f t="shared" si="11"/>
        <v>0</v>
      </c>
      <c r="M56" s="77">
        <f>F56/E56*1000</f>
        <v>27359.986541049799</v>
      </c>
      <c r="N56" s="75" t="s">
        <v>32</v>
      </c>
      <c r="O56" s="75" t="s">
        <v>32</v>
      </c>
      <c r="P56" s="116"/>
    </row>
    <row r="57" spans="1:16" ht="15.75" customHeight="1" x14ac:dyDescent="0.25">
      <c r="A57" s="227" t="s">
        <v>33</v>
      </c>
      <c r="B57" s="228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153.82499999999999</v>
      </c>
      <c r="G58" s="84">
        <v>1.1180000000000001</v>
      </c>
      <c r="H58" s="84">
        <v>0</v>
      </c>
      <c r="I58" s="84">
        <v>0</v>
      </c>
      <c r="J58" s="84">
        <v>152.70699999999999</v>
      </c>
      <c r="K58" s="84">
        <v>0</v>
      </c>
      <c r="L58" s="84">
        <v>0</v>
      </c>
      <c r="M58" s="84">
        <f>F58/E58*1000</f>
        <v>38456.25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164.03100000000001</v>
      </c>
      <c r="G59" s="84">
        <v>3.1629999999999998</v>
      </c>
      <c r="H59" s="84">
        <v>0</v>
      </c>
      <c r="I59" s="84">
        <v>0</v>
      </c>
      <c r="J59" s="84">
        <v>160.86799999999999</v>
      </c>
      <c r="K59" s="84"/>
      <c r="L59" s="84">
        <v>0</v>
      </c>
      <c r="M59" s="84">
        <f>F59/E59*1000</f>
        <v>54677</v>
      </c>
      <c r="N59" s="83" t="s">
        <v>32</v>
      </c>
      <c r="O59" s="83" t="s">
        <v>32</v>
      </c>
    </row>
    <row r="60" spans="1:16" ht="101.25" customHeight="1" x14ac:dyDescent="0.25">
      <c r="A60" s="229">
        <v>3</v>
      </c>
      <c r="B60" s="86" t="s">
        <v>54</v>
      </c>
      <c r="C60" s="87">
        <v>68.78</v>
      </c>
      <c r="D60" s="87">
        <v>4.08</v>
      </c>
      <c r="E60" s="83">
        <v>37.799999999999997</v>
      </c>
      <c r="F60" s="84">
        <f t="shared" si="12"/>
        <v>1222.7239999999999</v>
      </c>
      <c r="G60" s="84">
        <v>0</v>
      </c>
      <c r="H60" s="84">
        <v>0</v>
      </c>
      <c r="I60" s="84">
        <v>0</v>
      </c>
      <c r="J60" s="84">
        <v>1222.7239999999999</v>
      </c>
      <c r="K60" s="84">
        <v>0</v>
      </c>
      <c r="L60" s="84">
        <v>0</v>
      </c>
      <c r="M60" s="88">
        <f>F60/E60*1000</f>
        <v>32347.195767195772</v>
      </c>
      <c r="N60" s="130">
        <f>(M60/32347.2)*100</f>
        <v>99.999986914464841</v>
      </c>
      <c r="O60" s="89">
        <f>((((январь!F60+февраль!F60+март!F60+АПРЕЛЬ!F60)/(январь!E60+февраль!E60+март!E60+АПРЕЛЬ!E60))*1000)/32347.2)*100</f>
        <v>103.48178453490242</v>
      </c>
      <c r="P60" s="117">
        <v>32347.200000000001</v>
      </c>
    </row>
    <row r="61" spans="1:16" ht="16.5" customHeight="1" x14ac:dyDescent="0.25">
      <c r="A61" s="230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231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93.918000000000006</v>
      </c>
      <c r="G62" s="96">
        <v>0</v>
      </c>
      <c r="H62" s="96">
        <v>0</v>
      </c>
      <c r="I62" s="96">
        <v>0</v>
      </c>
      <c r="J62" s="96">
        <v>93.918000000000006</v>
      </c>
      <c r="K62" s="96">
        <v>0</v>
      </c>
      <c r="L62" s="96">
        <v>0</v>
      </c>
      <c r="M62" s="96">
        <f t="shared" ref="M62:M67" si="13">F62/E62*1000</f>
        <v>33542.142857142862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3">
        <v>29.5</v>
      </c>
      <c r="F67" s="84">
        <f t="shared" si="12"/>
        <v>492.267</v>
      </c>
      <c r="G67" s="84">
        <v>0</v>
      </c>
      <c r="H67" s="84">
        <v>0</v>
      </c>
      <c r="I67" s="84">
        <v>0</v>
      </c>
      <c r="J67" s="84">
        <v>492.267</v>
      </c>
      <c r="K67" s="84">
        <v>0</v>
      </c>
      <c r="L67" s="84">
        <v>0</v>
      </c>
      <c r="M67" s="84">
        <f t="shared" si="13"/>
        <v>16687.016949152545</v>
      </c>
      <c r="N67" s="83" t="s">
        <v>32</v>
      </c>
      <c r="O67" s="83" t="s">
        <v>32</v>
      </c>
    </row>
    <row r="68" spans="1:16" s="113" customFormat="1" ht="37.15" customHeight="1" x14ac:dyDescent="0.25">
      <c r="A68" s="232" t="s">
        <v>56</v>
      </c>
      <c r="B68" s="232"/>
      <c r="C68" s="232"/>
      <c r="D68" s="232"/>
      <c r="E68" s="232"/>
      <c r="F68" s="232"/>
      <c r="G68" s="232"/>
      <c r="H68" s="232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222" t="s">
        <v>57</v>
      </c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</row>
    <row r="70" spans="1:16" s="99" customFormat="1" ht="23.25" customHeight="1" x14ac:dyDescent="0.25">
      <c r="A70" s="223" t="s">
        <v>58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120"/>
    </row>
    <row r="71" spans="1:16" s="100" customFormat="1" ht="23.25" customHeight="1" x14ac:dyDescent="0.25">
      <c r="A71" s="223" t="s">
        <v>59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121"/>
    </row>
    <row r="72" spans="1:16" ht="15" customHeight="1" x14ac:dyDescent="0.25">
      <c r="A72" s="222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40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0866141732283472" right="0.70866141732283472" top="0.74803149606299213" bottom="0.74803149606299213" header="0.31496062992125984" footer="0.31496062992125984"/>
  <pageSetup paperSize="9" scale="50" fitToWidth="2" fitToHeight="3" orientation="landscape" r:id="rId1"/>
  <rowBreaks count="2" manualBreakCount="2">
    <brk id="29" max="14" man="1"/>
    <brk id="54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B15" zoomScale="60" zoomScaleNormal="100" workbookViewId="0">
      <selection activeCell="R43" sqref="R43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3.625" style="115" customWidth="1"/>
    <col min="17" max="17" width="11.87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167" t="s">
        <v>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5" s="3" customFormat="1" ht="18.75" x14ac:dyDescent="0.3">
      <c r="A3" s="1"/>
      <c r="B3" s="167" t="s">
        <v>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15" s="3" customFormat="1" ht="18.75" x14ac:dyDescent="0.3">
      <c r="A4" s="1"/>
      <c r="B4" s="167" t="s">
        <v>68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5" s="3" customFormat="1" x14ac:dyDescent="0.25">
      <c r="A5" s="1"/>
      <c r="B5" s="168" t="s">
        <v>2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1:15" s="3" customFormat="1" ht="15" customHeight="1" x14ac:dyDescent="0.3">
      <c r="A6" s="1"/>
      <c r="B6" s="169" t="s">
        <v>3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5" s="3" customFormat="1" x14ac:dyDescent="0.25">
      <c r="A7" s="1"/>
      <c r="B7" s="166" t="s">
        <v>4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171" t="s">
        <v>5</v>
      </c>
      <c r="B9" s="172"/>
      <c r="C9" s="177" t="s">
        <v>6</v>
      </c>
      <c r="D9" s="178"/>
      <c r="E9" s="179" t="s">
        <v>7</v>
      </c>
      <c r="F9" s="181" t="s">
        <v>8</v>
      </c>
      <c r="G9" s="182"/>
      <c r="H9" s="182"/>
      <c r="I9" s="182"/>
      <c r="J9" s="182"/>
      <c r="K9" s="182"/>
      <c r="L9" s="182"/>
      <c r="M9" s="179" t="s">
        <v>9</v>
      </c>
      <c r="N9" s="189" t="s">
        <v>10</v>
      </c>
      <c r="O9" s="189" t="s">
        <v>11</v>
      </c>
    </row>
    <row r="10" spans="1:15" s="3" customFormat="1" ht="15.75" customHeight="1" x14ac:dyDescent="0.25">
      <c r="A10" s="173"/>
      <c r="B10" s="174"/>
      <c r="C10" s="191" t="s">
        <v>12</v>
      </c>
      <c r="D10" s="191" t="s">
        <v>13</v>
      </c>
      <c r="E10" s="180"/>
      <c r="F10" s="193" t="s">
        <v>12</v>
      </c>
      <c r="G10" s="196" t="s">
        <v>14</v>
      </c>
      <c r="H10" s="196"/>
      <c r="I10" s="196"/>
      <c r="J10" s="196"/>
      <c r="K10" s="196"/>
      <c r="L10" s="196"/>
      <c r="M10" s="180"/>
      <c r="N10" s="190"/>
      <c r="O10" s="190"/>
    </row>
    <row r="11" spans="1:15" s="3" customFormat="1" ht="30.75" customHeight="1" x14ac:dyDescent="0.25">
      <c r="A11" s="173"/>
      <c r="B11" s="174"/>
      <c r="C11" s="192"/>
      <c r="D11" s="192"/>
      <c r="E11" s="180"/>
      <c r="F11" s="194"/>
      <c r="G11" s="196" t="s">
        <v>15</v>
      </c>
      <c r="H11" s="196"/>
      <c r="I11" s="196"/>
      <c r="J11" s="197" t="s">
        <v>16</v>
      </c>
      <c r="K11" s="185" t="s">
        <v>17</v>
      </c>
      <c r="L11" s="185" t="s">
        <v>18</v>
      </c>
      <c r="M11" s="180"/>
      <c r="N11" s="190"/>
      <c r="O11" s="190"/>
    </row>
    <row r="12" spans="1:15" s="3" customFormat="1" ht="22.5" customHeight="1" x14ac:dyDescent="0.25">
      <c r="A12" s="173"/>
      <c r="B12" s="174"/>
      <c r="C12" s="192"/>
      <c r="D12" s="192"/>
      <c r="E12" s="180"/>
      <c r="F12" s="194"/>
      <c r="G12" s="189" t="s">
        <v>19</v>
      </c>
      <c r="H12" s="183" t="s">
        <v>20</v>
      </c>
      <c r="I12" s="184"/>
      <c r="J12" s="198"/>
      <c r="K12" s="200"/>
      <c r="L12" s="200"/>
      <c r="M12" s="180"/>
      <c r="N12" s="190"/>
      <c r="O12" s="190"/>
    </row>
    <row r="13" spans="1:15" s="3" customFormat="1" ht="16.5" customHeight="1" x14ac:dyDescent="0.25">
      <c r="A13" s="173"/>
      <c r="B13" s="174"/>
      <c r="C13" s="192"/>
      <c r="D13" s="192"/>
      <c r="E13" s="180"/>
      <c r="F13" s="194"/>
      <c r="G13" s="190"/>
      <c r="H13" s="185" t="s">
        <v>21</v>
      </c>
      <c r="I13" s="4" t="s">
        <v>22</v>
      </c>
      <c r="J13" s="198"/>
      <c r="K13" s="200"/>
      <c r="L13" s="200"/>
      <c r="M13" s="180"/>
      <c r="N13" s="190"/>
      <c r="O13" s="190"/>
    </row>
    <row r="14" spans="1:15" s="3" customFormat="1" ht="196.9" customHeight="1" x14ac:dyDescent="0.25">
      <c r="A14" s="173"/>
      <c r="B14" s="174"/>
      <c r="C14" s="192"/>
      <c r="D14" s="192"/>
      <c r="E14" s="180"/>
      <c r="F14" s="195"/>
      <c r="G14" s="201"/>
      <c r="H14" s="186"/>
      <c r="I14" s="5" t="s">
        <v>23</v>
      </c>
      <c r="J14" s="199"/>
      <c r="K14" s="186"/>
      <c r="L14" s="186"/>
      <c r="M14" s="180"/>
      <c r="N14" s="190"/>
      <c r="O14" s="190"/>
    </row>
    <row r="15" spans="1:15" s="3" customFormat="1" ht="23.45" customHeight="1" x14ac:dyDescent="0.25">
      <c r="A15" s="175"/>
      <c r="B15" s="176"/>
      <c r="C15" s="187" t="s">
        <v>24</v>
      </c>
      <c r="D15" s="188"/>
      <c r="E15" s="144" t="s">
        <v>25</v>
      </c>
      <c r="F15" s="144" t="s">
        <v>26</v>
      </c>
      <c r="G15" s="144" t="s">
        <v>26</v>
      </c>
      <c r="H15" s="144" t="s">
        <v>26</v>
      </c>
      <c r="I15" s="144" t="s">
        <v>26</v>
      </c>
      <c r="J15" s="144" t="s">
        <v>26</v>
      </c>
      <c r="K15" s="144" t="s">
        <v>26</v>
      </c>
      <c r="L15" s="144" t="s">
        <v>26</v>
      </c>
      <c r="M15" s="7" t="s">
        <v>27</v>
      </c>
      <c r="N15" s="144" t="s">
        <v>28</v>
      </c>
      <c r="O15" s="144" t="s">
        <v>28</v>
      </c>
    </row>
    <row r="16" spans="1:15" s="3" customFormat="1" x14ac:dyDescent="0.25">
      <c r="A16" s="203">
        <v>1</v>
      </c>
      <c r="B16" s="204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05" t="s">
        <v>29</v>
      </c>
      <c r="B17" s="206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8" customFormat="1" ht="21.75" customHeight="1" x14ac:dyDescent="0.25">
      <c r="A18" s="207" t="s">
        <v>30</v>
      </c>
      <c r="B18" s="208"/>
      <c r="C18" s="13">
        <f>C20+C21+C22+C29</f>
        <v>909.45</v>
      </c>
      <c r="D18" s="11" t="s">
        <v>31</v>
      </c>
      <c r="E18" s="14">
        <f>E20+E22+E29+E21</f>
        <v>709</v>
      </c>
      <c r="F18" s="15">
        <f>F20+F22+F29+F21</f>
        <v>19034.822</v>
      </c>
      <c r="G18" s="15">
        <f>G20+G21+G22+G29</f>
        <v>1232.635</v>
      </c>
      <c r="H18" s="16">
        <f>H20+H22+H29+H21</f>
        <v>15568.956</v>
      </c>
      <c r="I18" s="14">
        <f t="shared" ref="I18:L18" si="0">I20+I22+I29</f>
        <v>0</v>
      </c>
      <c r="J18" s="14">
        <f t="shared" si="0"/>
        <v>2233.2310000000002</v>
      </c>
      <c r="K18" s="14">
        <f t="shared" si="0"/>
        <v>0</v>
      </c>
      <c r="L18" s="14">
        <f t="shared" si="0"/>
        <v>0</v>
      </c>
      <c r="M18" s="17">
        <f>(F18/E18)*1000</f>
        <v>26847.42172073343</v>
      </c>
      <c r="N18" s="14" t="s">
        <v>32</v>
      </c>
      <c r="O18" s="14" t="s">
        <v>32</v>
      </c>
      <c r="P18" s="116"/>
    </row>
    <row r="19" spans="1:17" ht="15.75" customHeight="1" x14ac:dyDescent="0.25">
      <c r="A19" s="209" t="s">
        <v>33</v>
      </c>
      <c r="B19" s="210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11</v>
      </c>
      <c r="F20" s="25">
        <f>G20+H20+J20+K20+L20</f>
        <v>583.70900000000006</v>
      </c>
      <c r="G20" s="25">
        <v>25.84</v>
      </c>
      <c r="H20" s="25">
        <v>557.86900000000003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53064.454545454551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21.6</v>
      </c>
      <c r="F21" s="25">
        <f>G21+H21+J21+K21+L21</f>
        <v>1551.8239999999998</v>
      </c>
      <c r="G21" s="25">
        <v>259.00299999999999</v>
      </c>
      <c r="H21" s="25">
        <v>1292.8209999999999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71843.703703703693</v>
      </c>
      <c r="N21" s="27" t="s">
        <v>32</v>
      </c>
      <c r="O21" s="27" t="s">
        <v>32</v>
      </c>
    </row>
    <row r="22" spans="1:17" ht="86.25" customHeight="1" x14ac:dyDescent="0.25">
      <c r="A22" s="211">
        <v>3</v>
      </c>
      <c r="B22" s="22" t="s">
        <v>36</v>
      </c>
      <c r="C22" s="29">
        <v>286.60000000000002</v>
      </c>
      <c r="D22" s="11">
        <v>0</v>
      </c>
      <c r="E22" s="24">
        <v>229.4</v>
      </c>
      <c r="F22" s="25">
        <f>G22+H22+J22+K22+L22</f>
        <v>8213.487000000001</v>
      </c>
      <c r="G22" s="25">
        <v>580.95399999999995</v>
      </c>
      <c r="H22" s="25">
        <v>7632.5330000000004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35804.215344376636</v>
      </c>
      <c r="N22" s="31">
        <f>(M22/30406.4)*100</f>
        <v>117.75223421508838</v>
      </c>
      <c r="O22" s="31">
        <f>(((январь!F22+февраль!F22+март!F22+АПРЕЛЬ!F22+F22)/(январь!E22+февраль!E22+март!E22+АПРЕЛЬ!E22+E22)*1000)/30406.4)*100</f>
        <v>106.35139011275756</v>
      </c>
      <c r="P22" s="124">
        <v>30406.400000000001</v>
      </c>
      <c r="Q22" s="124">
        <f>P22-M22</f>
        <v>-5397.815344376635</v>
      </c>
    </row>
    <row r="23" spans="1:17" ht="18.75" customHeight="1" x14ac:dyDescent="0.25">
      <c r="A23" s="212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13"/>
      <c r="B24" s="35" t="s">
        <v>38</v>
      </c>
      <c r="C24" s="36">
        <v>9.75</v>
      </c>
      <c r="D24" s="147">
        <v>0</v>
      </c>
      <c r="E24" s="38">
        <v>3.4</v>
      </c>
      <c r="F24" s="39">
        <f>G24+H24+J24+K24+L24</f>
        <v>124.164</v>
      </c>
      <c r="G24" s="39">
        <v>0</v>
      </c>
      <c r="H24" s="39">
        <v>124.164</v>
      </c>
      <c r="I24" s="40">
        <v>0</v>
      </c>
      <c r="J24" s="40">
        <v>0</v>
      </c>
      <c r="K24" s="40">
        <v>0</v>
      </c>
      <c r="L24" s="40"/>
      <c r="M24" s="41">
        <f>(F24/E24)*1000</f>
        <v>36518.823529411769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586.85</v>
      </c>
      <c r="D29" s="148">
        <v>3</v>
      </c>
      <c r="E29" s="27">
        <v>447</v>
      </c>
      <c r="F29" s="25">
        <f t="shared" si="1"/>
        <v>8685.8019999999997</v>
      </c>
      <c r="G29" s="25">
        <v>366.83800000000002</v>
      </c>
      <c r="H29" s="27">
        <v>6085.7330000000002</v>
      </c>
      <c r="I29" s="27">
        <v>0</v>
      </c>
      <c r="J29" s="123">
        <v>2233.2310000000002</v>
      </c>
      <c r="K29" s="27">
        <v>0</v>
      </c>
      <c r="L29" s="27">
        <v>0</v>
      </c>
      <c r="M29" s="26">
        <f t="shared" si="2"/>
        <v>19431.324384787473</v>
      </c>
      <c r="N29" s="27" t="s">
        <v>32</v>
      </c>
      <c r="O29" s="27" t="s">
        <v>32</v>
      </c>
      <c r="P29" s="115">
        <f>(январь!F29+февраль!F29+март!F29+АПРЕЛЬ!F29+МАЙ!F29)/(январь!E29+февраль!E29+март!E29+АПРЕЛЬ!E29+МАЙ!E29)</f>
        <v>17.298927635739449</v>
      </c>
    </row>
    <row r="30" spans="1:17" ht="37.5" customHeight="1" x14ac:dyDescent="0.25">
      <c r="A30" s="214" t="s">
        <v>44</v>
      </c>
      <c r="B30" s="214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15" t="s">
        <v>30</v>
      </c>
      <c r="B31" s="216"/>
      <c r="C31" s="47">
        <f>C33+C36+C39+C49+C52</f>
        <v>1277.8899999999999</v>
      </c>
      <c r="D31" s="48" t="s">
        <v>31</v>
      </c>
      <c r="E31" s="47">
        <f>E33+E36+E39+E49+E52</f>
        <v>844</v>
      </c>
      <c r="F31" s="49">
        <f>F33+F36+F39+F49+F52</f>
        <v>29726.852999999999</v>
      </c>
      <c r="G31" s="49">
        <f>G33+G36+G39+G49+G52</f>
        <v>889.62799999999993</v>
      </c>
      <c r="H31" s="49">
        <f>H33+H36+H39+H49+H52</f>
        <v>27166.307999999997</v>
      </c>
      <c r="I31" s="49">
        <f t="shared" ref="I31:L31" si="3">I33+I36+I39+I49+I52</f>
        <v>522.36300000000006</v>
      </c>
      <c r="J31" s="49">
        <f t="shared" si="3"/>
        <v>0</v>
      </c>
      <c r="K31" s="129">
        <f>K33+K36+K39+K49+K52</f>
        <v>1670.9169999999999</v>
      </c>
      <c r="L31" s="49">
        <f t="shared" si="3"/>
        <v>0</v>
      </c>
      <c r="M31" s="49">
        <f>(F31/E31)*1000</f>
        <v>35221.389810426539</v>
      </c>
      <c r="N31" s="47" t="s">
        <v>32</v>
      </c>
      <c r="O31" s="47" t="s">
        <v>32</v>
      </c>
      <c r="P31" s="116"/>
    </row>
    <row r="32" spans="1:17" ht="15.75" customHeight="1" x14ac:dyDescent="0.25">
      <c r="A32" s="217" t="s">
        <v>33</v>
      </c>
      <c r="B32" s="218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9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1646.3880000000001</v>
      </c>
      <c r="G33" s="54">
        <v>91.400999999999996</v>
      </c>
      <c r="H33" s="54">
        <v>1554.9870000000001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71582.086956521744</v>
      </c>
      <c r="N33" s="53" t="s">
        <v>32</v>
      </c>
      <c r="O33" s="53" t="s">
        <v>32</v>
      </c>
      <c r="P33" s="119"/>
    </row>
    <row r="34" spans="1:17" ht="16.5" customHeight="1" x14ac:dyDescent="0.25">
      <c r="A34" s="220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21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9">
        <v>2</v>
      </c>
      <c r="B36" s="65" t="s">
        <v>46</v>
      </c>
      <c r="C36" s="52">
        <v>52.25</v>
      </c>
      <c r="D36" s="48" t="s">
        <v>31</v>
      </c>
      <c r="E36" s="53">
        <v>50.3</v>
      </c>
      <c r="F36" s="54">
        <f>G36+H36+J36+K36+L36</f>
        <v>3569.8289999999997</v>
      </c>
      <c r="G36" s="54">
        <v>163.423</v>
      </c>
      <c r="H36" s="54">
        <v>3282.375</v>
      </c>
      <c r="I36" s="54">
        <v>33.469000000000001</v>
      </c>
      <c r="J36" s="54">
        <v>0</v>
      </c>
      <c r="K36" s="54">
        <v>124.03100000000001</v>
      </c>
      <c r="L36" s="54">
        <v>0</v>
      </c>
      <c r="M36" s="54">
        <f>F36/E36*1000</f>
        <v>70970.755467196825</v>
      </c>
      <c r="N36" s="53" t="s">
        <v>32</v>
      </c>
      <c r="O36" s="53" t="s">
        <v>32</v>
      </c>
      <c r="P36" s="119"/>
    </row>
    <row r="37" spans="1:17" ht="16.5" customHeight="1" x14ac:dyDescent="0.25">
      <c r="A37" s="220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21"/>
      <c r="B38" s="58" t="s">
        <v>47</v>
      </c>
      <c r="C38" s="59" t="s">
        <v>31</v>
      </c>
      <c r="D38" s="60" t="s">
        <v>31</v>
      </c>
      <c r="E38" s="61">
        <v>22</v>
      </c>
      <c r="F38" s="62">
        <f>G38+H38+K38</f>
        <v>1573.105</v>
      </c>
      <c r="G38" s="62">
        <v>21.123000000000001</v>
      </c>
      <c r="H38" s="62">
        <v>1427.951</v>
      </c>
      <c r="I38" s="62">
        <v>33.469000000000001</v>
      </c>
      <c r="J38" s="62">
        <v>0</v>
      </c>
      <c r="K38" s="62">
        <v>124.03100000000001</v>
      </c>
      <c r="L38" s="62">
        <v>0</v>
      </c>
      <c r="M38" s="62">
        <f>F38/E38*1000</f>
        <v>71504.772727272721</v>
      </c>
      <c r="N38" s="64" t="s">
        <v>31</v>
      </c>
      <c r="O38" s="64" t="s">
        <v>31</v>
      </c>
    </row>
    <row r="39" spans="1:17" ht="97.5" customHeight="1" x14ac:dyDescent="0.25">
      <c r="A39" s="202">
        <v>3</v>
      </c>
      <c r="B39" s="65" t="s">
        <v>48</v>
      </c>
      <c r="C39" s="52">
        <v>765.04</v>
      </c>
      <c r="D39" s="52">
        <v>14.96</v>
      </c>
      <c r="E39" s="138">
        <v>421.4</v>
      </c>
      <c r="F39" s="62">
        <f>G39+H39+K39</f>
        <v>17592.142</v>
      </c>
      <c r="G39" s="54">
        <v>415.67700000000002</v>
      </c>
      <c r="H39" s="54">
        <v>15629.579</v>
      </c>
      <c r="I39" s="54">
        <v>488.89400000000001</v>
      </c>
      <c r="J39" s="54">
        <v>0</v>
      </c>
      <c r="K39" s="129">
        <v>1546.886</v>
      </c>
      <c r="L39" s="54">
        <v>0</v>
      </c>
      <c r="M39" s="134">
        <f t="shared" ref="M39" si="4">F39/E39*1000</f>
        <v>41746.896060749881</v>
      </c>
      <c r="N39" s="54">
        <f>(M39/32347.2)*100</f>
        <v>129.05876261546558</v>
      </c>
      <c r="O39" s="128">
        <f>((((январь!M39+февраль!F39+март!F39+АПРЕЛЬ!F39+F39)/(АПРЕЛЬ!E39+март!E39+февраль!E39+январь!E39+E39))*1000)/32347.2)*100</f>
        <v>148.41795686138067</v>
      </c>
      <c r="P39" s="124">
        <f>(G39+H39)/E39*1000</f>
        <v>38076.070242050308</v>
      </c>
      <c r="Q39" s="125">
        <v>32347.200000000001</v>
      </c>
    </row>
    <row r="40" spans="1:17" ht="16.899999999999999" customHeight="1" x14ac:dyDescent="0.25">
      <c r="A40" s="20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5728.8702420503068</v>
      </c>
    </row>
    <row r="41" spans="1:17" ht="22.5" customHeight="1" x14ac:dyDescent="0.25">
      <c r="A41" s="202"/>
      <c r="B41" s="67" t="s">
        <v>49</v>
      </c>
      <c r="C41" s="68">
        <v>649.46</v>
      </c>
      <c r="D41" s="59">
        <v>10.9</v>
      </c>
      <c r="E41" s="69">
        <v>387.9</v>
      </c>
      <c r="F41" s="62">
        <f>G41+H41+J41+K41+L41</f>
        <v>17418.123</v>
      </c>
      <c r="G41" s="62">
        <v>397.61700000000002</v>
      </c>
      <c r="H41" s="62">
        <v>14533.62</v>
      </c>
      <c r="I41" s="62">
        <v>473.91899999999998</v>
      </c>
      <c r="J41" s="62">
        <v>0</v>
      </c>
      <c r="K41" s="152">
        <f>1000+1486.886</f>
        <v>2486.886</v>
      </c>
      <c r="L41" s="62">
        <v>0</v>
      </c>
      <c r="M41" s="62">
        <f>F41/E41*1000</f>
        <v>44903.642691415313</v>
      </c>
      <c r="N41" s="61"/>
      <c r="O41" s="64"/>
    </row>
    <row r="42" spans="1:17" ht="81" hidden="1" customHeight="1" x14ac:dyDescent="0.25">
      <c r="A42" s="202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202"/>
      <c r="B43" s="70" t="s">
        <v>38</v>
      </c>
      <c r="C43" s="68">
        <v>17</v>
      </c>
      <c r="D43" s="59">
        <v>2.2000000000000002</v>
      </c>
      <c r="E43" s="61">
        <v>6</v>
      </c>
      <c r="F43" s="62">
        <f t="shared" si="5"/>
        <v>289.887</v>
      </c>
      <c r="G43" s="62">
        <v>9.0299999999999994</v>
      </c>
      <c r="H43" s="62">
        <v>265.85700000000003</v>
      </c>
      <c r="I43" s="62">
        <v>4.9560000000000004</v>
      </c>
      <c r="J43" s="62">
        <v>0</v>
      </c>
      <c r="K43" s="62">
        <v>15</v>
      </c>
      <c r="L43" s="62">
        <v>0</v>
      </c>
      <c r="M43" s="62">
        <f t="shared" si="6"/>
        <v>48314.5</v>
      </c>
      <c r="N43" s="64"/>
      <c r="O43" s="64"/>
    </row>
    <row r="44" spans="1:17" ht="16.5" customHeight="1" x14ac:dyDescent="0.25">
      <c r="A44" s="202"/>
      <c r="B44" s="56" t="s">
        <v>33</v>
      </c>
      <c r="C44" s="143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202"/>
      <c r="B45" s="72" t="s">
        <v>51</v>
      </c>
      <c r="C45" s="68" t="s">
        <v>31</v>
      </c>
      <c r="D45" s="59" t="s">
        <v>31</v>
      </c>
      <c r="E45" s="61">
        <v>296</v>
      </c>
      <c r="F45" s="62">
        <f t="shared" ref="F45:F48" si="7">G45+H45+K45</f>
        <v>12880.101999999999</v>
      </c>
      <c r="G45" s="62">
        <v>17.952000000000002</v>
      </c>
      <c r="H45" s="62">
        <v>11315.263999999999</v>
      </c>
      <c r="I45" s="62">
        <v>488.89400000000001</v>
      </c>
      <c r="J45" s="62">
        <v>0</v>
      </c>
      <c r="K45" s="62">
        <v>1546.886</v>
      </c>
      <c r="L45" s="62">
        <v>0</v>
      </c>
      <c r="M45" s="62">
        <f t="shared" ref="M45:M48" si="8">F45/E45*1000</f>
        <v>43513.858108108099</v>
      </c>
      <c r="N45" s="53" t="s">
        <v>32</v>
      </c>
      <c r="O45" s="53" t="s">
        <v>32</v>
      </c>
      <c r="P45" s="146">
        <f>(H45+G45)/E45*1000</f>
        <v>38287.891891891886</v>
      </c>
    </row>
    <row r="46" spans="1:17" ht="18.75" hidden="1" x14ac:dyDescent="0.25">
      <c r="A46" s="143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43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43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202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387.24200000000002</v>
      </c>
      <c r="G49" s="54">
        <v>1.659</v>
      </c>
      <c r="H49" s="54">
        <v>385.58300000000003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32270.166666666668</v>
      </c>
      <c r="N49" s="53" t="s">
        <v>32</v>
      </c>
      <c r="O49" s="53" t="s">
        <v>32</v>
      </c>
    </row>
    <row r="50" spans="1:16" ht="21.75" customHeight="1" x14ac:dyDescent="0.25">
      <c r="A50" s="20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202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202">
        <v>8</v>
      </c>
      <c r="B52" s="139" t="s">
        <v>43</v>
      </c>
      <c r="C52" s="52">
        <v>422.6</v>
      </c>
      <c r="D52" s="52">
        <v>5.5</v>
      </c>
      <c r="E52" s="53">
        <v>337.3</v>
      </c>
      <c r="F52" s="62">
        <f>G52+H52+K52</f>
        <v>6531.2519999999995</v>
      </c>
      <c r="G52" s="54">
        <v>217.46799999999999</v>
      </c>
      <c r="H52" s="54">
        <v>6313.7839999999997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19363.332345093386</v>
      </c>
      <c r="N52" s="53" t="s">
        <v>32</v>
      </c>
      <c r="O52" s="53" t="s">
        <v>32</v>
      </c>
      <c r="P52" s="117"/>
    </row>
    <row r="53" spans="1:16" ht="21" customHeight="1" x14ac:dyDescent="0.25">
      <c r="A53" s="20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20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224" t="s">
        <v>53</v>
      </c>
      <c r="B55" s="225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226" t="s">
        <v>30</v>
      </c>
      <c r="B56" s="226"/>
      <c r="C56" s="74">
        <f>C58+C59+C60+C67</f>
        <v>117.58</v>
      </c>
      <c r="D56" s="76" t="s">
        <v>31</v>
      </c>
      <c r="E56" s="75">
        <f>E58+E59+E67+E60</f>
        <v>74.3</v>
      </c>
      <c r="F56" s="77">
        <f>F58+F59+F67+F60</f>
        <v>2615.6869999999999</v>
      </c>
      <c r="G56" s="77">
        <f t="shared" ref="G56:J56" si="10">G58+G59+G67+G60</f>
        <v>116.185</v>
      </c>
      <c r="H56" s="77">
        <f t="shared" si="10"/>
        <v>0</v>
      </c>
      <c r="I56" s="77">
        <f t="shared" si="10"/>
        <v>0</v>
      </c>
      <c r="J56" s="77">
        <f t="shared" si="10"/>
        <v>2499.502</v>
      </c>
      <c r="K56" s="77">
        <f t="shared" ref="K56:L56" si="11">K58+K59+K67</f>
        <v>0</v>
      </c>
      <c r="L56" s="77">
        <f t="shared" si="11"/>
        <v>0</v>
      </c>
      <c r="M56" s="77">
        <f>F56/E56*1000</f>
        <v>35204.401076716014</v>
      </c>
      <c r="N56" s="75" t="s">
        <v>32</v>
      </c>
      <c r="O56" s="75" t="s">
        <v>32</v>
      </c>
      <c r="P56" s="116"/>
    </row>
    <row r="57" spans="1:16" ht="15.75" customHeight="1" x14ac:dyDescent="0.25">
      <c r="A57" s="227" t="s">
        <v>33</v>
      </c>
      <c r="B57" s="228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301.23199999999997</v>
      </c>
      <c r="G58" s="84">
        <v>55.994</v>
      </c>
      <c r="H58" s="84">
        <v>0</v>
      </c>
      <c r="I58" s="84">
        <v>0</v>
      </c>
      <c r="J58" s="84">
        <v>245.238</v>
      </c>
      <c r="K58" s="84">
        <v>0</v>
      </c>
      <c r="L58" s="84">
        <v>0</v>
      </c>
      <c r="M58" s="84">
        <f>F58/E58*1000</f>
        <v>75308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146.72200000000001</v>
      </c>
      <c r="G59" s="84">
        <v>3.1619999999999999</v>
      </c>
      <c r="H59" s="84">
        <v>0</v>
      </c>
      <c r="I59" s="84">
        <v>0</v>
      </c>
      <c r="J59" s="84">
        <v>143.56</v>
      </c>
      <c r="K59" s="84"/>
      <c r="L59" s="84">
        <v>0</v>
      </c>
      <c r="M59" s="84">
        <f>F59/E59*1000</f>
        <v>48907.333333333336</v>
      </c>
      <c r="N59" s="83" t="s">
        <v>32</v>
      </c>
      <c r="O59" s="83" t="s">
        <v>32</v>
      </c>
    </row>
    <row r="60" spans="1:16" ht="101.25" customHeight="1" x14ac:dyDescent="0.25">
      <c r="A60" s="229">
        <v>3</v>
      </c>
      <c r="B60" s="86" t="s">
        <v>54</v>
      </c>
      <c r="C60" s="87">
        <v>68.78</v>
      </c>
      <c r="D60" s="87">
        <v>5.69</v>
      </c>
      <c r="E60" s="83">
        <v>37.799999999999997</v>
      </c>
      <c r="F60" s="84">
        <f t="shared" si="12"/>
        <v>1589.49</v>
      </c>
      <c r="G60" s="84">
        <v>45.15</v>
      </c>
      <c r="H60" s="84">
        <v>0</v>
      </c>
      <c r="I60" s="84">
        <v>0</v>
      </c>
      <c r="J60" s="84">
        <v>1544.34</v>
      </c>
      <c r="K60" s="84">
        <v>0</v>
      </c>
      <c r="L60" s="84">
        <v>0</v>
      </c>
      <c r="M60" s="88">
        <f>F60/E60*1000</f>
        <v>42050.000000000007</v>
      </c>
      <c r="N60" s="130">
        <f>(M60/32347.2)*100</f>
        <v>129.99579561754962</v>
      </c>
      <c r="O60" s="89">
        <f>((((январь!F60+февраль!F60+март!F60+АПРЕЛЬ!F60+F60)/(январь!E60+февраль!E60+март!E60+АПРЕЛЬ!E60+E60))*1000)/32347.2)*100</f>
        <v>108.66662477765495</v>
      </c>
      <c r="P60" s="117">
        <v>32347.200000000001</v>
      </c>
    </row>
    <row r="61" spans="1:16" ht="16.5" customHeight="1" x14ac:dyDescent="0.25">
      <c r="A61" s="230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231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128.797</v>
      </c>
      <c r="G62" s="96">
        <v>0</v>
      </c>
      <c r="H62" s="96">
        <v>0</v>
      </c>
      <c r="I62" s="96">
        <v>0</v>
      </c>
      <c r="J62" s="96">
        <v>128.797</v>
      </c>
      <c r="K62" s="96">
        <v>0</v>
      </c>
      <c r="L62" s="96">
        <v>0</v>
      </c>
      <c r="M62" s="96">
        <f t="shared" ref="M62:M67" si="13">F62/E62*1000</f>
        <v>45998.928571428572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0.5</v>
      </c>
      <c r="E67" s="83">
        <v>29.5</v>
      </c>
      <c r="F67" s="84">
        <f t="shared" si="12"/>
        <v>578.24300000000005</v>
      </c>
      <c r="G67" s="84">
        <v>11.879</v>
      </c>
      <c r="H67" s="84">
        <v>0</v>
      </c>
      <c r="I67" s="84">
        <v>0</v>
      </c>
      <c r="J67" s="84">
        <v>566.36400000000003</v>
      </c>
      <c r="K67" s="84">
        <v>0</v>
      </c>
      <c r="L67" s="84">
        <v>0</v>
      </c>
      <c r="M67" s="84">
        <f t="shared" si="13"/>
        <v>19601.457627118645</v>
      </c>
      <c r="N67" s="83" t="s">
        <v>32</v>
      </c>
      <c r="O67" s="83" t="s">
        <v>32</v>
      </c>
    </row>
    <row r="68" spans="1:16" s="113" customFormat="1" ht="37.15" customHeight="1" x14ac:dyDescent="0.25">
      <c r="A68" s="232" t="s">
        <v>56</v>
      </c>
      <c r="B68" s="232"/>
      <c r="C68" s="232"/>
      <c r="D68" s="232"/>
      <c r="E68" s="232"/>
      <c r="F68" s="232"/>
      <c r="G68" s="232"/>
      <c r="H68" s="232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222" t="s">
        <v>57</v>
      </c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</row>
    <row r="70" spans="1:16" s="99" customFormat="1" ht="23.25" customHeight="1" x14ac:dyDescent="0.25">
      <c r="A70" s="223" t="s">
        <v>58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120"/>
    </row>
    <row r="71" spans="1:16" s="100" customFormat="1" ht="23.25" customHeight="1" x14ac:dyDescent="0.25">
      <c r="A71" s="223" t="s">
        <v>59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121"/>
    </row>
    <row r="72" spans="1:16" ht="15" customHeight="1" x14ac:dyDescent="0.25">
      <c r="A72" s="222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</row>
    <row r="73" spans="1:16" s="109" customFormat="1" ht="21" customHeight="1" x14ac:dyDescent="0.3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45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9" zoomScale="60" zoomScaleNormal="100" workbookViewId="0">
      <selection activeCell="F49" sqref="F49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4.875" style="115" customWidth="1"/>
    <col min="17" max="17" width="13.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167" t="s">
        <v>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5" s="3" customFormat="1" ht="18.75" x14ac:dyDescent="0.3">
      <c r="A3" s="1"/>
      <c r="B3" s="167" t="s">
        <v>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15" s="3" customFormat="1" ht="18.75" x14ac:dyDescent="0.3">
      <c r="A4" s="1"/>
      <c r="B4" s="167" t="s">
        <v>69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5" s="3" customFormat="1" x14ac:dyDescent="0.25">
      <c r="A5" s="1"/>
      <c r="B5" s="168" t="s">
        <v>2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1:15" s="3" customFormat="1" ht="15" customHeight="1" x14ac:dyDescent="0.3">
      <c r="A6" s="1"/>
      <c r="B6" s="169" t="s">
        <v>3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5" s="3" customFormat="1" x14ac:dyDescent="0.25">
      <c r="A7" s="1"/>
      <c r="B7" s="166" t="s">
        <v>4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171" t="s">
        <v>5</v>
      </c>
      <c r="B9" s="172"/>
      <c r="C9" s="177" t="s">
        <v>6</v>
      </c>
      <c r="D9" s="178"/>
      <c r="E9" s="179" t="s">
        <v>7</v>
      </c>
      <c r="F9" s="181" t="s">
        <v>8</v>
      </c>
      <c r="G9" s="182"/>
      <c r="H9" s="182"/>
      <c r="I9" s="182"/>
      <c r="J9" s="182"/>
      <c r="K9" s="182"/>
      <c r="L9" s="182"/>
      <c r="M9" s="179" t="s">
        <v>9</v>
      </c>
      <c r="N9" s="189" t="s">
        <v>10</v>
      </c>
      <c r="O9" s="189" t="s">
        <v>11</v>
      </c>
    </row>
    <row r="10" spans="1:15" s="3" customFormat="1" ht="15.75" customHeight="1" x14ac:dyDescent="0.25">
      <c r="A10" s="173"/>
      <c r="B10" s="174"/>
      <c r="C10" s="191" t="s">
        <v>12</v>
      </c>
      <c r="D10" s="191" t="s">
        <v>13</v>
      </c>
      <c r="E10" s="180"/>
      <c r="F10" s="193" t="s">
        <v>12</v>
      </c>
      <c r="G10" s="196" t="s">
        <v>14</v>
      </c>
      <c r="H10" s="196"/>
      <c r="I10" s="196"/>
      <c r="J10" s="196"/>
      <c r="K10" s="196"/>
      <c r="L10" s="196"/>
      <c r="M10" s="180"/>
      <c r="N10" s="190"/>
      <c r="O10" s="190"/>
    </row>
    <row r="11" spans="1:15" s="3" customFormat="1" ht="30.75" customHeight="1" x14ac:dyDescent="0.25">
      <c r="A11" s="173"/>
      <c r="B11" s="174"/>
      <c r="C11" s="192"/>
      <c r="D11" s="192"/>
      <c r="E11" s="180"/>
      <c r="F11" s="194"/>
      <c r="G11" s="196" t="s">
        <v>15</v>
      </c>
      <c r="H11" s="196"/>
      <c r="I11" s="196"/>
      <c r="J11" s="197" t="s">
        <v>16</v>
      </c>
      <c r="K11" s="185" t="s">
        <v>17</v>
      </c>
      <c r="L11" s="185" t="s">
        <v>18</v>
      </c>
      <c r="M11" s="180"/>
      <c r="N11" s="190"/>
      <c r="O11" s="190"/>
    </row>
    <row r="12" spans="1:15" s="3" customFormat="1" ht="22.5" customHeight="1" x14ac:dyDescent="0.25">
      <c r="A12" s="173"/>
      <c r="B12" s="174"/>
      <c r="C12" s="192"/>
      <c r="D12" s="192"/>
      <c r="E12" s="180"/>
      <c r="F12" s="194"/>
      <c r="G12" s="189" t="s">
        <v>19</v>
      </c>
      <c r="H12" s="183" t="s">
        <v>20</v>
      </c>
      <c r="I12" s="184"/>
      <c r="J12" s="198"/>
      <c r="K12" s="200"/>
      <c r="L12" s="200"/>
      <c r="M12" s="180"/>
      <c r="N12" s="190"/>
      <c r="O12" s="190"/>
    </row>
    <row r="13" spans="1:15" s="3" customFormat="1" ht="16.5" customHeight="1" x14ac:dyDescent="0.25">
      <c r="A13" s="173"/>
      <c r="B13" s="174"/>
      <c r="C13" s="192"/>
      <c r="D13" s="192"/>
      <c r="E13" s="180"/>
      <c r="F13" s="194"/>
      <c r="G13" s="190"/>
      <c r="H13" s="185" t="s">
        <v>21</v>
      </c>
      <c r="I13" s="4" t="s">
        <v>22</v>
      </c>
      <c r="J13" s="198"/>
      <c r="K13" s="200"/>
      <c r="L13" s="200"/>
      <c r="M13" s="180"/>
      <c r="N13" s="190"/>
      <c r="O13" s="190"/>
    </row>
    <row r="14" spans="1:15" s="3" customFormat="1" ht="196.9" customHeight="1" x14ac:dyDescent="0.25">
      <c r="A14" s="173"/>
      <c r="B14" s="174"/>
      <c r="C14" s="192"/>
      <c r="D14" s="192"/>
      <c r="E14" s="180"/>
      <c r="F14" s="195"/>
      <c r="G14" s="201"/>
      <c r="H14" s="186"/>
      <c r="I14" s="5" t="s">
        <v>23</v>
      </c>
      <c r="J14" s="199"/>
      <c r="K14" s="186"/>
      <c r="L14" s="186"/>
      <c r="M14" s="180"/>
      <c r="N14" s="190"/>
      <c r="O14" s="190"/>
    </row>
    <row r="15" spans="1:15" s="3" customFormat="1" ht="23.45" customHeight="1" x14ac:dyDescent="0.25">
      <c r="A15" s="175"/>
      <c r="B15" s="176"/>
      <c r="C15" s="187" t="s">
        <v>24</v>
      </c>
      <c r="D15" s="188"/>
      <c r="E15" s="150" t="s">
        <v>25</v>
      </c>
      <c r="F15" s="150" t="s">
        <v>26</v>
      </c>
      <c r="G15" s="150" t="s">
        <v>26</v>
      </c>
      <c r="H15" s="150" t="s">
        <v>26</v>
      </c>
      <c r="I15" s="150" t="s">
        <v>26</v>
      </c>
      <c r="J15" s="150" t="s">
        <v>26</v>
      </c>
      <c r="K15" s="150" t="s">
        <v>26</v>
      </c>
      <c r="L15" s="150" t="s">
        <v>26</v>
      </c>
      <c r="M15" s="7" t="s">
        <v>27</v>
      </c>
      <c r="N15" s="150" t="s">
        <v>28</v>
      </c>
      <c r="O15" s="150" t="s">
        <v>28</v>
      </c>
    </row>
    <row r="16" spans="1:15" s="3" customFormat="1" x14ac:dyDescent="0.25">
      <c r="A16" s="203">
        <v>1</v>
      </c>
      <c r="B16" s="204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05" t="s">
        <v>29</v>
      </c>
      <c r="B17" s="206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54" customFormat="1" ht="21.75" customHeight="1" x14ac:dyDescent="0.25">
      <c r="A18" s="233" t="s">
        <v>30</v>
      </c>
      <c r="B18" s="234"/>
      <c r="C18" s="13">
        <f>C20+C21+C22+C29</f>
        <v>909.45</v>
      </c>
      <c r="D18" s="11" t="s">
        <v>31</v>
      </c>
      <c r="E18" s="14">
        <f>E20+E22+E29+E21</f>
        <v>654.20000000000005</v>
      </c>
      <c r="F18" s="15">
        <f>F20+F22+F29+F21</f>
        <v>18082.243999999999</v>
      </c>
      <c r="G18" s="15">
        <f>G20+G21+G22+G29</f>
        <v>1357.067</v>
      </c>
      <c r="H18" s="16">
        <f>H20+H22+H29+H21</f>
        <v>14358.585000000001</v>
      </c>
      <c r="I18" s="14">
        <f t="shared" ref="I18:L18" si="0">I20+I22+I29</f>
        <v>0</v>
      </c>
      <c r="J18" s="14">
        <f t="shared" si="0"/>
        <v>2366.5920000000001</v>
      </c>
      <c r="K18" s="14">
        <f t="shared" si="0"/>
        <v>0</v>
      </c>
      <c r="L18" s="14">
        <f t="shared" si="0"/>
        <v>0</v>
      </c>
      <c r="M18" s="17">
        <f>(F18/E18)*1000</f>
        <v>27640.238459186789</v>
      </c>
      <c r="N18" s="14" t="s">
        <v>32</v>
      </c>
      <c r="O18" s="14" t="s">
        <v>32</v>
      </c>
      <c r="P18" s="153"/>
    </row>
    <row r="19" spans="1:17" ht="15.75" customHeight="1" x14ac:dyDescent="0.25">
      <c r="A19" s="209" t="s">
        <v>33</v>
      </c>
      <c r="B19" s="210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11</v>
      </c>
      <c r="F20" s="25">
        <f>G20+H20+J20+K20+L20</f>
        <v>599.34699999999998</v>
      </c>
      <c r="G20" s="25">
        <v>75.046999999999997</v>
      </c>
      <c r="H20" s="25">
        <v>524.29999999999995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54486.090909090904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21.6</v>
      </c>
      <c r="F21" s="15">
        <f>G21+H21+J21+K21+L21</f>
        <v>1140.6220000000001</v>
      </c>
      <c r="G21" s="25">
        <v>116.313</v>
      </c>
      <c r="H21" s="25">
        <v>1024.309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52806.574074074073</v>
      </c>
      <c r="N21" s="27" t="s">
        <v>32</v>
      </c>
      <c r="O21" s="27" t="s">
        <v>32</v>
      </c>
    </row>
    <row r="22" spans="1:17" ht="86.25" customHeight="1" x14ac:dyDescent="0.25">
      <c r="A22" s="211">
        <v>3</v>
      </c>
      <c r="B22" s="22" t="s">
        <v>36</v>
      </c>
      <c r="C22" s="29">
        <v>286.60000000000002</v>
      </c>
      <c r="D22" s="13">
        <v>0</v>
      </c>
      <c r="E22" s="24">
        <v>182.6</v>
      </c>
      <c r="F22" s="15">
        <f>G22+H22+J22+K22+L22</f>
        <v>7537.9920000000002</v>
      </c>
      <c r="G22" s="25">
        <v>651.71299999999997</v>
      </c>
      <c r="H22" s="25">
        <v>6886.2790000000005</v>
      </c>
      <c r="I22" s="30">
        <v>0</v>
      </c>
      <c r="J22" s="25">
        <v>0</v>
      </c>
      <c r="K22" s="30">
        <v>0</v>
      </c>
      <c r="L22" s="30">
        <v>0</v>
      </c>
      <c r="M22" s="159">
        <f>(F22/E22)*1000</f>
        <v>41281.445783132534</v>
      </c>
      <c r="N22" s="31">
        <f>(M22/30406.4)*100</f>
        <v>135.76564730823949</v>
      </c>
      <c r="O22" s="31">
        <f>(((январь!F22+февраль!F22+март!F22+АПРЕЛЬ!F22+МАЙ!F22+ИЮНЬ!F22)/(январь!E22+февраль!E22+март!E22+АПРЕЛЬ!E22+МАЙ!E22+ИЮНЬ!E22)*1000)/30406.4)*100</f>
        <v>110.41605135378603</v>
      </c>
      <c r="P22" s="124">
        <v>30406.400000000001</v>
      </c>
      <c r="Q22" s="124">
        <f>P22-M22</f>
        <v>-10875.045783132533</v>
      </c>
    </row>
    <row r="23" spans="1:17" ht="18.75" customHeight="1" x14ac:dyDescent="0.25">
      <c r="A23" s="212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13"/>
      <c r="B24" s="35" t="s">
        <v>38</v>
      </c>
      <c r="C24" s="36">
        <v>9.75</v>
      </c>
      <c r="D24" s="155">
        <v>0</v>
      </c>
      <c r="E24" s="38">
        <v>3.3</v>
      </c>
      <c r="F24" s="39">
        <f>G24+H24+J24+K24+L24</f>
        <v>166.13900000000001</v>
      </c>
      <c r="G24" s="39">
        <v>18.059999999999999</v>
      </c>
      <c r="H24" s="39">
        <v>148.07900000000001</v>
      </c>
      <c r="I24" s="40">
        <v>0</v>
      </c>
      <c r="J24" s="40">
        <v>0</v>
      </c>
      <c r="K24" s="40">
        <v>0</v>
      </c>
      <c r="L24" s="40"/>
      <c r="M24" s="41">
        <f>(F24/E24)*1000</f>
        <v>50345.15151515152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586.85</v>
      </c>
      <c r="D29" s="156">
        <v>3.1</v>
      </c>
      <c r="E29" s="27">
        <v>439</v>
      </c>
      <c r="F29" s="15">
        <f t="shared" si="1"/>
        <v>8804.2829999999994</v>
      </c>
      <c r="G29" s="25">
        <v>513.99400000000003</v>
      </c>
      <c r="H29" s="27">
        <v>5923.6970000000001</v>
      </c>
      <c r="I29" s="27">
        <v>0</v>
      </c>
      <c r="J29" s="123">
        <v>2366.5920000000001</v>
      </c>
      <c r="K29" s="27">
        <v>0</v>
      </c>
      <c r="L29" s="27">
        <v>0</v>
      </c>
      <c r="M29" s="26">
        <f t="shared" si="2"/>
        <v>20055.314350797264</v>
      </c>
      <c r="N29" s="27" t="s">
        <v>32</v>
      </c>
      <c r="O29" s="27" t="s">
        <v>32</v>
      </c>
      <c r="P29" s="117"/>
    </row>
    <row r="30" spans="1:17" ht="37.5" customHeight="1" x14ac:dyDescent="0.25">
      <c r="A30" s="214" t="s">
        <v>44</v>
      </c>
      <c r="B30" s="214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15" t="s">
        <v>30</v>
      </c>
      <c r="B31" s="216"/>
      <c r="C31" s="47">
        <f>C33+C36+C39+C49+C52</f>
        <v>1277.8899999999999</v>
      </c>
      <c r="D31" s="48" t="s">
        <v>31</v>
      </c>
      <c r="E31" s="47">
        <f>E33+E36+E39+E49+E52</f>
        <v>757.3</v>
      </c>
      <c r="F31" s="49">
        <f>F33+F36+F39+F49+F52</f>
        <v>59308.966</v>
      </c>
      <c r="G31" s="49">
        <f>G33+G36+G39+G49+G52</f>
        <v>5753.9160000000002</v>
      </c>
      <c r="H31" s="49">
        <f>H33+H36+H39+H49+H52</f>
        <v>52323.394999999997</v>
      </c>
      <c r="I31" s="49">
        <f t="shared" ref="I31:L31" si="3">I33+I36+I39+I49+I52</f>
        <v>402.44</v>
      </c>
      <c r="J31" s="49">
        <f t="shared" si="3"/>
        <v>0</v>
      </c>
      <c r="K31" s="129">
        <f>K33+K36+K39+K49+K52</f>
        <v>1231.655</v>
      </c>
      <c r="L31" s="49">
        <f t="shared" si="3"/>
        <v>0</v>
      </c>
      <c r="M31" s="49">
        <f>(F31/E31)*1000</f>
        <v>78316.342268585766</v>
      </c>
      <c r="N31" s="47" t="s">
        <v>32</v>
      </c>
      <c r="O31" s="47" t="s">
        <v>32</v>
      </c>
      <c r="P31" s="116"/>
    </row>
    <row r="32" spans="1:17" ht="15.75" customHeight="1" x14ac:dyDescent="0.25">
      <c r="A32" s="217" t="s">
        <v>33</v>
      </c>
      <c r="B32" s="218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9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1961.297</v>
      </c>
      <c r="G33" s="54">
        <v>236.673</v>
      </c>
      <c r="H33" s="54">
        <v>1724.624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85273.782608695648</v>
      </c>
      <c r="N33" s="53" t="s">
        <v>32</v>
      </c>
      <c r="O33" s="53" t="s">
        <v>32</v>
      </c>
      <c r="P33" s="119"/>
    </row>
    <row r="34" spans="1:17" ht="16.5" customHeight="1" x14ac:dyDescent="0.25">
      <c r="A34" s="220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21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9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8709.33</v>
      </c>
      <c r="G36" s="54">
        <v>1351.423</v>
      </c>
      <c r="H36" s="54">
        <v>7271.66</v>
      </c>
      <c r="I36" s="54">
        <v>26.199000000000002</v>
      </c>
      <c r="J36" s="54">
        <v>0</v>
      </c>
      <c r="K36" s="54">
        <v>86.247</v>
      </c>
      <c r="L36" s="54">
        <v>0</v>
      </c>
      <c r="M36" s="54">
        <f>F36/E36*1000</f>
        <v>174886.14457831325</v>
      </c>
      <c r="N36" s="53" t="s">
        <v>32</v>
      </c>
      <c r="O36" s="53" t="s">
        <v>32</v>
      </c>
      <c r="P36" s="119"/>
    </row>
    <row r="37" spans="1:17" ht="16.5" customHeight="1" x14ac:dyDescent="0.25">
      <c r="A37" s="220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21"/>
      <c r="B38" s="58" t="s">
        <v>47</v>
      </c>
      <c r="C38" s="59" t="s">
        <v>31</v>
      </c>
      <c r="D38" s="60" t="s">
        <v>31</v>
      </c>
      <c r="E38" s="61">
        <v>20</v>
      </c>
      <c r="F38" s="62">
        <f>G38+H38+K38</f>
        <v>3518.2799999999997</v>
      </c>
      <c r="G38" s="62">
        <v>499.47899999999998</v>
      </c>
      <c r="H38" s="62">
        <v>2932.5540000000001</v>
      </c>
      <c r="I38" s="62">
        <v>26.199000000000002</v>
      </c>
      <c r="J38" s="62">
        <v>0</v>
      </c>
      <c r="K38" s="62">
        <v>86.247</v>
      </c>
      <c r="L38" s="62">
        <v>0</v>
      </c>
      <c r="M38" s="62">
        <f>F38/E38*1000</f>
        <v>175914</v>
      </c>
      <c r="N38" s="64" t="s">
        <v>31</v>
      </c>
      <c r="O38" s="64" t="s">
        <v>31</v>
      </c>
    </row>
    <row r="39" spans="1:17" ht="97.5" customHeight="1" x14ac:dyDescent="0.25">
      <c r="A39" s="202">
        <v>3</v>
      </c>
      <c r="B39" s="65" t="s">
        <v>48</v>
      </c>
      <c r="C39" s="52">
        <v>765.04</v>
      </c>
      <c r="D39" s="52">
        <v>6</v>
      </c>
      <c r="E39" s="138">
        <v>342.7</v>
      </c>
      <c r="F39" s="62">
        <f>G39+H39+K39</f>
        <v>40055.077000000005</v>
      </c>
      <c r="G39" s="54">
        <v>3456.3789999999999</v>
      </c>
      <c r="H39" s="54">
        <v>35453.29</v>
      </c>
      <c r="I39" s="54">
        <v>376.24099999999999</v>
      </c>
      <c r="J39" s="54">
        <v>0</v>
      </c>
      <c r="K39" s="129">
        <v>1145.4079999999999</v>
      </c>
      <c r="L39" s="54">
        <v>0</v>
      </c>
      <c r="M39" s="158">
        <f t="shared" ref="M39" si="4">F39/E39*1000</f>
        <v>116880.87831922967</v>
      </c>
      <c r="N39" s="54">
        <f>(M39/32347.2)*100</f>
        <v>361.3322894075211</v>
      </c>
      <c r="O39" s="128">
        <f>((((январь!M39+февраль!F39+март!F39+АПРЕЛЬ!F39+F39+МАЙ!F39)/(АПРЕЛЬ!E39+март!E39+февраль!E39+январь!E39+E39+МАЙ!E39))*1000)/32347.2)*100</f>
        <v>178.25835509611093</v>
      </c>
      <c r="P39" s="124">
        <f>(G39+H39)/E39*1000</f>
        <v>113538.57309600234</v>
      </c>
      <c r="Q39" s="125">
        <v>32347.200000000001</v>
      </c>
    </row>
    <row r="40" spans="1:17" ht="16.899999999999999" customHeight="1" x14ac:dyDescent="0.25">
      <c r="A40" s="20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81191.373096002339</v>
      </c>
    </row>
    <row r="41" spans="1:17" s="113" customFormat="1" ht="22.5" customHeight="1" x14ac:dyDescent="0.25">
      <c r="A41" s="202"/>
      <c r="B41" s="70" t="s">
        <v>49</v>
      </c>
      <c r="C41" s="68">
        <v>649.46</v>
      </c>
      <c r="D41" s="59">
        <v>5</v>
      </c>
      <c r="E41" s="69">
        <v>313.39999999999998</v>
      </c>
      <c r="F41" s="62">
        <f>G41+H41+J41+K41+L41</f>
        <v>36979.769</v>
      </c>
      <c r="G41" s="62">
        <v>3176.4490000000001</v>
      </c>
      <c r="H41" s="62">
        <v>32701.776000000002</v>
      </c>
      <c r="I41" s="62">
        <v>364443.89</v>
      </c>
      <c r="J41" s="62">
        <v>0</v>
      </c>
      <c r="K41" s="157">
        <v>1101.5440000000001</v>
      </c>
      <c r="L41" s="62">
        <v>0</v>
      </c>
      <c r="M41" s="62">
        <f>F41/E41*1000</f>
        <v>117995.43395022338</v>
      </c>
      <c r="N41" s="61"/>
      <c r="O41" s="64"/>
      <c r="P41" s="117"/>
    </row>
    <row r="42" spans="1:17" ht="81" hidden="1" customHeight="1" x14ac:dyDescent="0.25">
      <c r="A42" s="202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202"/>
      <c r="B43" s="70" t="s">
        <v>38</v>
      </c>
      <c r="C43" s="68">
        <v>17</v>
      </c>
      <c r="D43" s="59">
        <v>0</v>
      </c>
      <c r="E43" s="61">
        <v>5.6</v>
      </c>
      <c r="F43" s="62">
        <f t="shared" si="5"/>
        <v>588.97</v>
      </c>
      <c r="G43" s="62">
        <v>54.18</v>
      </c>
      <c r="H43" s="62">
        <v>522.64800000000002</v>
      </c>
      <c r="I43" s="62">
        <v>3.3490000000000002</v>
      </c>
      <c r="J43" s="62">
        <v>0</v>
      </c>
      <c r="K43" s="62">
        <v>12.141999999999999</v>
      </c>
      <c r="L43" s="62">
        <v>0</v>
      </c>
      <c r="M43" s="62">
        <f t="shared" si="6"/>
        <v>105173.21428571429</v>
      </c>
      <c r="N43" s="64"/>
      <c r="O43" s="64"/>
    </row>
    <row r="44" spans="1:17" ht="16.5" customHeight="1" x14ac:dyDescent="0.25">
      <c r="A44" s="202"/>
      <c r="B44" s="56" t="s">
        <v>33</v>
      </c>
      <c r="C44" s="151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202"/>
      <c r="B45" s="72" t="s">
        <v>51</v>
      </c>
      <c r="C45" s="68" t="s">
        <v>31</v>
      </c>
      <c r="D45" s="59" t="s">
        <v>31</v>
      </c>
      <c r="E45" s="61">
        <v>297</v>
      </c>
      <c r="F45" s="62">
        <f t="shared" ref="F45:F48" si="7">G45+H45+K45</f>
        <v>31225.573</v>
      </c>
      <c r="G45" s="62">
        <v>2474.6840000000002</v>
      </c>
      <c r="H45" s="62">
        <v>27605.481</v>
      </c>
      <c r="I45" s="62">
        <v>376.24099999999999</v>
      </c>
      <c r="J45" s="62">
        <v>0</v>
      </c>
      <c r="K45" s="62">
        <v>1145.4079999999999</v>
      </c>
      <c r="L45" s="62">
        <v>0</v>
      </c>
      <c r="M45" s="62">
        <f t="shared" ref="M45:M48" si="8">F45/E45*1000</f>
        <v>105136.60942760942</v>
      </c>
      <c r="N45" s="53" t="s">
        <v>32</v>
      </c>
      <c r="O45" s="53" t="s">
        <v>32</v>
      </c>
      <c r="P45" s="146">
        <f>(H45+G45)/E45*1000</f>
        <v>101280.01683501684</v>
      </c>
    </row>
    <row r="46" spans="1:17" ht="18.75" hidden="1" x14ac:dyDescent="0.25">
      <c r="A46" s="151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51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51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202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785.05099999999993</v>
      </c>
      <c r="G49" s="54">
        <v>96.3</v>
      </c>
      <c r="H49" s="54">
        <v>688.75099999999998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65420.916666666657</v>
      </c>
      <c r="N49" s="53" t="s">
        <v>32</v>
      </c>
      <c r="O49" s="53" t="s">
        <v>32</v>
      </c>
    </row>
    <row r="50" spans="1:16" ht="21.75" customHeight="1" x14ac:dyDescent="0.25">
      <c r="A50" s="20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202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202">
        <v>8</v>
      </c>
      <c r="B52" s="139" t="s">
        <v>43</v>
      </c>
      <c r="C52" s="52">
        <v>422.6</v>
      </c>
      <c r="D52" s="52">
        <v>3</v>
      </c>
      <c r="E52" s="53">
        <v>329.8</v>
      </c>
      <c r="F52" s="62">
        <f>G52+H52+K52</f>
        <v>7798.2109999999993</v>
      </c>
      <c r="G52" s="54">
        <v>613.14099999999996</v>
      </c>
      <c r="H52" s="54">
        <v>7185.07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23645.272892662215</v>
      </c>
      <c r="N52" s="53" t="s">
        <v>32</v>
      </c>
      <c r="O52" s="53" t="s">
        <v>32</v>
      </c>
      <c r="P52" s="117"/>
    </row>
    <row r="53" spans="1:16" ht="21" customHeight="1" x14ac:dyDescent="0.25">
      <c r="A53" s="20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20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224" t="s">
        <v>53</v>
      </c>
      <c r="B55" s="225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226" t="s">
        <v>30</v>
      </c>
      <c r="B56" s="226"/>
      <c r="C56" s="74">
        <f>C58+C59+C60+C67</f>
        <v>117.58</v>
      </c>
      <c r="D56" s="76" t="s">
        <v>31</v>
      </c>
      <c r="E56" s="75">
        <f>E58+E59+E67+E60</f>
        <v>68.2</v>
      </c>
      <c r="F56" s="77">
        <f>F58+F59+F67+F60</f>
        <v>3975.252</v>
      </c>
      <c r="G56" s="77">
        <f t="shared" ref="G56:J56" si="10">G58+G59+G67+G60</f>
        <v>422.56100000000004</v>
      </c>
      <c r="H56" s="77">
        <f t="shared" si="10"/>
        <v>0</v>
      </c>
      <c r="I56" s="77">
        <f t="shared" si="10"/>
        <v>0</v>
      </c>
      <c r="J56" s="77">
        <f t="shared" si="10"/>
        <v>3552.6909999999998</v>
      </c>
      <c r="K56" s="77">
        <f t="shared" ref="K56:L56" si="11">K58+K59+K67</f>
        <v>0</v>
      </c>
      <c r="L56" s="77">
        <f t="shared" si="11"/>
        <v>0</v>
      </c>
      <c r="M56" s="77">
        <f>F56/E56*1000</f>
        <v>58288.152492668618</v>
      </c>
      <c r="N56" s="75" t="s">
        <v>32</v>
      </c>
      <c r="O56" s="75" t="s">
        <v>32</v>
      </c>
      <c r="P56" s="116"/>
    </row>
    <row r="57" spans="1:16" ht="15.75" customHeight="1" x14ac:dyDescent="0.25">
      <c r="A57" s="227" t="s">
        <v>33</v>
      </c>
      <c r="B57" s="228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196.49900000000002</v>
      </c>
      <c r="G58" s="84">
        <v>3.5139999999999998</v>
      </c>
      <c r="H58" s="84">
        <v>0</v>
      </c>
      <c r="I58" s="84">
        <v>0</v>
      </c>
      <c r="J58" s="84">
        <v>192.98500000000001</v>
      </c>
      <c r="K58" s="84">
        <v>0</v>
      </c>
      <c r="L58" s="84">
        <v>0</v>
      </c>
      <c r="M58" s="84">
        <f>F58/E58*1000</f>
        <v>49124.750000000007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6" si="12">G59+J59</f>
        <v>308.14100000000002</v>
      </c>
      <c r="G59" s="84">
        <v>60.18</v>
      </c>
      <c r="H59" s="84">
        <v>0</v>
      </c>
      <c r="I59" s="84">
        <v>0</v>
      </c>
      <c r="J59" s="84">
        <v>247.96100000000001</v>
      </c>
      <c r="K59" s="84"/>
      <c r="L59" s="84">
        <v>0</v>
      </c>
      <c r="M59" s="84">
        <f>F59/E59*1000</f>
        <v>102713.66666666667</v>
      </c>
      <c r="N59" s="83" t="s">
        <v>32</v>
      </c>
      <c r="O59" s="83" t="s">
        <v>32</v>
      </c>
    </row>
    <row r="60" spans="1:16" ht="101.25" customHeight="1" x14ac:dyDescent="0.25">
      <c r="A60" s="229">
        <v>3</v>
      </c>
      <c r="B60" s="86" t="s">
        <v>54</v>
      </c>
      <c r="C60" s="87">
        <v>68.78</v>
      </c>
      <c r="D60" s="87">
        <v>0</v>
      </c>
      <c r="E60" s="83">
        <v>34.200000000000003</v>
      </c>
      <c r="F60" s="84">
        <f t="shared" si="12"/>
        <v>2740.21</v>
      </c>
      <c r="G60" s="84">
        <v>297.99</v>
      </c>
      <c r="H60" s="84">
        <v>0</v>
      </c>
      <c r="I60" s="84">
        <v>0</v>
      </c>
      <c r="J60" s="84">
        <v>2442.2199999999998</v>
      </c>
      <c r="K60" s="84">
        <v>0</v>
      </c>
      <c r="L60" s="84">
        <v>0</v>
      </c>
      <c r="M60" s="88">
        <f>F60/E60*1000</f>
        <v>80123.099415204677</v>
      </c>
      <c r="N60" s="130">
        <f>(M60/32347.2)*100</f>
        <v>247.69717136322362</v>
      </c>
      <c r="O60" s="89">
        <f>((((январь!F60+февраль!F60+март!F60+АПРЕЛЬ!F60+F60+МАЙ!F60)/(январь!E60+февраль!E60+март!E60+АПРЕЛЬ!E60+E60+МАЙ!E60))*1000)/32347.2)*100</f>
        <v>129.56704101161736</v>
      </c>
      <c r="P60" s="117">
        <v>32347.200000000001</v>
      </c>
    </row>
    <row r="61" spans="1:16" ht="16.5" customHeight="1" x14ac:dyDescent="0.25">
      <c r="A61" s="230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231"/>
      <c r="B62" s="93" t="s">
        <v>38</v>
      </c>
      <c r="C62" s="94">
        <v>4</v>
      </c>
      <c r="D62" s="94">
        <v>0</v>
      </c>
      <c r="E62" s="95">
        <v>2.8</v>
      </c>
      <c r="F62" s="160">
        <f t="shared" si="12"/>
        <v>221.58700000000002</v>
      </c>
      <c r="G62" s="96">
        <v>27.09</v>
      </c>
      <c r="H62" s="96">
        <v>0</v>
      </c>
      <c r="I62" s="96">
        <v>0</v>
      </c>
      <c r="J62" s="160">
        <v>194.49700000000001</v>
      </c>
      <c r="K62" s="96">
        <v>0</v>
      </c>
      <c r="L62" s="96">
        <v>0</v>
      </c>
      <c r="M62" s="96">
        <f t="shared" ref="M62:M67" si="13">F62/E62*1000</f>
        <v>79138.214285714304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</v>
      </c>
      <c r="E67" s="83">
        <v>27</v>
      </c>
      <c r="F67" s="84">
        <f>G67+J67</f>
        <v>730.40199999999993</v>
      </c>
      <c r="G67" s="84">
        <v>60.877000000000002</v>
      </c>
      <c r="H67" s="84">
        <v>0</v>
      </c>
      <c r="I67" s="84">
        <v>0</v>
      </c>
      <c r="J67" s="84">
        <v>669.52499999999998</v>
      </c>
      <c r="K67" s="84">
        <v>0</v>
      </c>
      <c r="L67" s="84">
        <v>0</v>
      </c>
      <c r="M67" s="84">
        <f t="shared" si="13"/>
        <v>27051.925925925923</v>
      </c>
      <c r="N67" s="83" t="s">
        <v>32</v>
      </c>
      <c r="O67" s="83" t="s">
        <v>32</v>
      </c>
    </row>
    <row r="68" spans="1:16" s="113" customFormat="1" ht="37.15" customHeight="1" x14ac:dyDescent="0.25">
      <c r="A68" s="232" t="s">
        <v>56</v>
      </c>
      <c r="B68" s="232"/>
      <c r="C68" s="232"/>
      <c r="D68" s="232"/>
      <c r="E68" s="232"/>
      <c r="F68" s="232"/>
      <c r="G68" s="232"/>
      <c r="H68" s="232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222" t="s">
        <v>57</v>
      </c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</row>
    <row r="70" spans="1:16" s="99" customFormat="1" ht="23.25" customHeight="1" x14ac:dyDescent="0.25">
      <c r="A70" s="223" t="s">
        <v>58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120"/>
    </row>
    <row r="71" spans="1:16" s="100" customFormat="1" ht="23.25" customHeight="1" x14ac:dyDescent="0.25">
      <c r="A71" s="223" t="s">
        <v>59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121"/>
    </row>
    <row r="72" spans="1:16" ht="15" customHeight="1" x14ac:dyDescent="0.25">
      <c r="A72" s="222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</row>
    <row r="73" spans="1:16" s="109" customFormat="1" ht="21" customHeight="1" x14ac:dyDescent="0.3">
      <c r="A73" s="106"/>
      <c r="B73" s="107" t="s">
        <v>70</v>
      </c>
      <c r="C73" s="107"/>
      <c r="D73" s="107"/>
      <c r="E73" s="108"/>
      <c r="F73" s="107"/>
      <c r="G73" s="105" t="s">
        <v>71</v>
      </c>
      <c r="H73" s="107"/>
      <c r="I73" s="107"/>
      <c r="J73" s="107"/>
      <c r="K73" s="107"/>
      <c r="L73" s="107"/>
      <c r="M73" s="149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" right="0.7" top="0.75" bottom="0.75" header="0.3" footer="0.3"/>
  <pageSetup paperSize="9" scale="50" orientation="landscape" r:id="rId1"/>
  <rowBreaks count="2" manualBreakCount="2">
    <brk id="29" max="14" man="1"/>
    <brk id="54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view="pageBreakPreview" topLeftCell="A32" zoomScale="60" zoomScaleNormal="100" workbookViewId="0">
      <selection activeCell="F29" sqref="F29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375" style="115" customWidth="1"/>
    <col min="17" max="17" width="13.2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167" t="s">
        <v>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5" s="3" customFormat="1" ht="18.75" x14ac:dyDescent="0.3">
      <c r="A3" s="1"/>
      <c r="B3" s="167" t="s">
        <v>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15" s="3" customFormat="1" ht="18.75" x14ac:dyDescent="0.3">
      <c r="A4" s="1"/>
      <c r="B4" s="167" t="s">
        <v>72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5" s="3" customFormat="1" x14ac:dyDescent="0.25">
      <c r="A5" s="1"/>
      <c r="B5" s="168" t="s">
        <v>2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1:15" s="3" customFormat="1" ht="15" customHeight="1" x14ac:dyDescent="0.3">
      <c r="A6" s="1"/>
      <c r="B6" s="169" t="s">
        <v>3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5" s="3" customFormat="1" x14ac:dyDescent="0.25">
      <c r="A7" s="1"/>
      <c r="B7" s="166" t="s">
        <v>4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171" t="s">
        <v>5</v>
      </c>
      <c r="B9" s="172"/>
      <c r="C9" s="177" t="s">
        <v>6</v>
      </c>
      <c r="D9" s="178"/>
      <c r="E9" s="179" t="s">
        <v>7</v>
      </c>
      <c r="F9" s="181" t="s">
        <v>8</v>
      </c>
      <c r="G9" s="182"/>
      <c r="H9" s="182"/>
      <c r="I9" s="182"/>
      <c r="J9" s="182"/>
      <c r="K9" s="182"/>
      <c r="L9" s="182"/>
      <c r="M9" s="179" t="s">
        <v>9</v>
      </c>
      <c r="N9" s="189" t="s">
        <v>10</v>
      </c>
      <c r="O9" s="189" t="s">
        <v>11</v>
      </c>
    </row>
    <row r="10" spans="1:15" s="3" customFormat="1" ht="15.75" customHeight="1" x14ac:dyDescent="0.25">
      <c r="A10" s="173"/>
      <c r="B10" s="174"/>
      <c r="C10" s="191" t="s">
        <v>12</v>
      </c>
      <c r="D10" s="191" t="s">
        <v>13</v>
      </c>
      <c r="E10" s="180"/>
      <c r="F10" s="193" t="s">
        <v>12</v>
      </c>
      <c r="G10" s="196" t="s">
        <v>14</v>
      </c>
      <c r="H10" s="196"/>
      <c r="I10" s="196"/>
      <c r="J10" s="196"/>
      <c r="K10" s="196"/>
      <c r="L10" s="196"/>
      <c r="M10" s="180"/>
      <c r="N10" s="190"/>
      <c r="O10" s="190"/>
    </row>
    <row r="11" spans="1:15" s="3" customFormat="1" ht="30.75" customHeight="1" x14ac:dyDescent="0.25">
      <c r="A11" s="173"/>
      <c r="B11" s="174"/>
      <c r="C11" s="192"/>
      <c r="D11" s="192"/>
      <c r="E11" s="180"/>
      <c r="F11" s="194"/>
      <c r="G11" s="196" t="s">
        <v>15</v>
      </c>
      <c r="H11" s="196"/>
      <c r="I11" s="196"/>
      <c r="J11" s="197" t="s">
        <v>16</v>
      </c>
      <c r="K11" s="185" t="s">
        <v>17</v>
      </c>
      <c r="L11" s="185" t="s">
        <v>18</v>
      </c>
      <c r="M11" s="180"/>
      <c r="N11" s="190"/>
      <c r="O11" s="190"/>
    </row>
    <row r="12" spans="1:15" s="3" customFormat="1" ht="22.5" customHeight="1" x14ac:dyDescent="0.25">
      <c r="A12" s="173"/>
      <c r="B12" s="174"/>
      <c r="C12" s="192"/>
      <c r="D12" s="192"/>
      <c r="E12" s="180"/>
      <c r="F12" s="194"/>
      <c r="G12" s="189" t="s">
        <v>19</v>
      </c>
      <c r="H12" s="183" t="s">
        <v>20</v>
      </c>
      <c r="I12" s="184"/>
      <c r="J12" s="198"/>
      <c r="K12" s="200"/>
      <c r="L12" s="200"/>
      <c r="M12" s="180"/>
      <c r="N12" s="190"/>
      <c r="O12" s="190"/>
    </row>
    <row r="13" spans="1:15" s="3" customFormat="1" ht="16.5" customHeight="1" x14ac:dyDescent="0.25">
      <c r="A13" s="173"/>
      <c r="B13" s="174"/>
      <c r="C13" s="192"/>
      <c r="D13" s="192"/>
      <c r="E13" s="180"/>
      <c r="F13" s="194"/>
      <c r="G13" s="190"/>
      <c r="H13" s="185" t="s">
        <v>21</v>
      </c>
      <c r="I13" s="4" t="s">
        <v>22</v>
      </c>
      <c r="J13" s="198"/>
      <c r="K13" s="200"/>
      <c r="L13" s="200"/>
      <c r="M13" s="180"/>
      <c r="N13" s="190"/>
      <c r="O13" s="190"/>
    </row>
    <row r="14" spans="1:15" s="3" customFormat="1" ht="196.9" customHeight="1" x14ac:dyDescent="0.25">
      <c r="A14" s="173"/>
      <c r="B14" s="174"/>
      <c r="C14" s="192"/>
      <c r="D14" s="192"/>
      <c r="E14" s="180"/>
      <c r="F14" s="195"/>
      <c r="G14" s="201"/>
      <c r="H14" s="186"/>
      <c r="I14" s="5" t="s">
        <v>23</v>
      </c>
      <c r="J14" s="199"/>
      <c r="K14" s="186"/>
      <c r="L14" s="186"/>
      <c r="M14" s="180"/>
      <c r="N14" s="190"/>
      <c r="O14" s="190"/>
    </row>
    <row r="15" spans="1:15" s="3" customFormat="1" ht="23.45" customHeight="1" x14ac:dyDescent="0.25">
      <c r="A15" s="175"/>
      <c r="B15" s="176"/>
      <c r="C15" s="187" t="s">
        <v>24</v>
      </c>
      <c r="D15" s="188"/>
      <c r="E15" s="162" t="s">
        <v>25</v>
      </c>
      <c r="F15" s="162" t="s">
        <v>26</v>
      </c>
      <c r="G15" s="162" t="s">
        <v>26</v>
      </c>
      <c r="H15" s="162" t="s">
        <v>26</v>
      </c>
      <c r="I15" s="162" t="s">
        <v>26</v>
      </c>
      <c r="J15" s="162" t="s">
        <v>26</v>
      </c>
      <c r="K15" s="162" t="s">
        <v>26</v>
      </c>
      <c r="L15" s="162" t="s">
        <v>26</v>
      </c>
      <c r="M15" s="7" t="s">
        <v>27</v>
      </c>
      <c r="N15" s="162" t="s">
        <v>28</v>
      </c>
      <c r="O15" s="162" t="s">
        <v>28</v>
      </c>
    </row>
    <row r="16" spans="1:15" s="3" customFormat="1" x14ac:dyDescent="0.25">
      <c r="A16" s="203">
        <v>1</v>
      </c>
      <c r="B16" s="204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7" ht="33" customHeight="1" x14ac:dyDescent="0.25">
      <c r="A17" s="205" t="s">
        <v>29</v>
      </c>
      <c r="B17" s="206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7" s="154" customFormat="1" ht="21.75" customHeight="1" x14ac:dyDescent="0.25">
      <c r="A18" s="233" t="s">
        <v>30</v>
      </c>
      <c r="B18" s="234"/>
      <c r="C18" s="13">
        <f>C20+C21+C22+C29</f>
        <v>909.45</v>
      </c>
      <c r="D18" s="11" t="s">
        <v>31</v>
      </c>
      <c r="E18" s="14">
        <f>E20+E22+E29+E21</f>
        <v>678.6</v>
      </c>
      <c r="F18" s="15">
        <f>F20+F22+F29+F21</f>
        <v>15115.509</v>
      </c>
      <c r="G18" s="15">
        <f>G20+G21+G22+G29</f>
        <v>907.42299999999989</v>
      </c>
      <c r="H18" s="16">
        <f>H20+H22+H29+H21</f>
        <v>12315.162</v>
      </c>
      <c r="I18" s="14">
        <f t="shared" ref="I18:L18" si="0">I20+I22+I29</f>
        <v>0</v>
      </c>
      <c r="J18" s="14">
        <f t="shared" si="0"/>
        <v>1892.924</v>
      </c>
      <c r="K18" s="14">
        <f t="shared" si="0"/>
        <v>0</v>
      </c>
      <c r="L18" s="14">
        <f t="shared" si="0"/>
        <v>0</v>
      </c>
      <c r="M18" s="17">
        <f>(F18/E18)*1000</f>
        <v>22274.549071618036</v>
      </c>
      <c r="N18" s="14" t="s">
        <v>32</v>
      </c>
      <c r="O18" s="14" t="s">
        <v>32</v>
      </c>
      <c r="P18" s="153"/>
    </row>
    <row r="19" spans="1:17" ht="15.75" customHeight="1" x14ac:dyDescent="0.25">
      <c r="A19" s="209" t="s">
        <v>33</v>
      </c>
      <c r="B19" s="210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7" ht="15.6" customHeight="1" x14ac:dyDescent="0.25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450.78899999999999</v>
      </c>
      <c r="G20" s="25">
        <v>27.731000000000002</v>
      </c>
      <c r="H20" s="25">
        <v>423.05799999999999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37565.75</v>
      </c>
      <c r="N20" s="27" t="s">
        <v>32</v>
      </c>
      <c r="O20" s="27" t="s">
        <v>32</v>
      </c>
    </row>
    <row r="21" spans="1:17" ht="66" customHeight="1" x14ac:dyDescent="0.25">
      <c r="A21" s="21">
        <v>2</v>
      </c>
      <c r="B21" s="28" t="s">
        <v>35</v>
      </c>
      <c r="C21" s="23">
        <v>24</v>
      </c>
      <c r="D21" s="11" t="s">
        <v>31</v>
      </c>
      <c r="E21" s="24">
        <v>21.1</v>
      </c>
      <c r="F21" s="15">
        <f>G21+H21+J21+K21+L21</f>
        <v>1257.893</v>
      </c>
      <c r="G21" s="25">
        <v>169.72399999999999</v>
      </c>
      <c r="H21" s="25">
        <v>1088.1690000000001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59615.781990521325</v>
      </c>
      <c r="N21" s="27" t="s">
        <v>32</v>
      </c>
      <c r="O21" s="27" t="s">
        <v>32</v>
      </c>
    </row>
    <row r="22" spans="1:17" ht="86.25" customHeight="1" x14ac:dyDescent="0.25">
      <c r="A22" s="211">
        <v>3</v>
      </c>
      <c r="B22" s="22" t="s">
        <v>36</v>
      </c>
      <c r="C22" s="29">
        <v>286.60000000000002</v>
      </c>
      <c r="D22" s="13">
        <v>0</v>
      </c>
      <c r="E22" s="24">
        <v>205</v>
      </c>
      <c r="F22" s="15">
        <f>G22+H22+J22+K22+L22</f>
        <v>5576.3580000000002</v>
      </c>
      <c r="G22" s="25">
        <v>372.40499999999997</v>
      </c>
      <c r="H22" s="25">
        <v>5203.9530000000004</v>
      </c>
      <c r="I22" s="30">
        <v>0</v>
      </c>
      <c r="J22" s="25">
        <v>0</v>
      </c>
      <c r="K22" s="30">
        <v>0</v>
      </c>
      <c r="L22" s="30">
        <v>0</v>
      </c>
      <c r="M22" s="159">
        <f>(F22/E22)*1000</f>
        <v>27201.746341463415</v>
      </c>
      <c r="N22" s="31">
        <f>(M22/30406.4)*100</f>
        <v>89.460594945351673</v>
      </c>
      <c r="O22" s="31">
        <f>(((январь!F22+февраль!F22+март!F22+АПРЕЛЬ!F22+МАЙ!F22+ИЮНЬ!F22+F22)/(январь!E22+февраль!E22+март!E22+АПРЕЛЬ!E22+МАЙ!E22+ИЮНЬ!E22+E22)*1000)/30406.4)*100</f>
        <v>107.60167205364908</v>
      </c>
      <c r="P22" s="124">
        <v>30406.400000000001</v>
      </c>
      <c r="Q22" s="124">
        <f>P22-M22</f>
        <v>3204.6536585365866</v>
      </c>
    </row>
    <row r="23" spans="1:17" ht="18.75" customHeight="1" x14ac:dyDescent="0.25">
      <c r="A23" s="212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7" s="43" customFormat="1" ht="29.25" customHeight="1" x14ac:dyDescent="0.25">
      <c r="A24" s="213"/>
      <c r="B24" s="35" t="s">
        <v>38</v>
      </c>
      <c r="C24" s="36">
        <v>9.75</v>
      </c>
      <c r="D24" s="155">
        <v>0</v>
      </c>
      <c r="E24" s="38">
        <v>3.3</v>
      </c>
      <c r="F24" s="39">
        <f>G24+H24+J24+K24+L24</f>
        <v>35.052999999999997</v>
      </c>
      <c r="G24" s="39">
        <v>0</v>
      </c>
      <c r="H24" s="39">
        <v>35.052999999999997</v>
      </c>
      <c r="I24" s="40">
        <v>0</v>
      </c>
      <c r="J24" s="40">
        <v>0</v>
      </c>
      <c r="K24" s="40">
        <v>0</v>
      </c>
      <c r="L24" s="40"/>
      <c r="M24" s="41">
        <f>(F24/E24)*1000</f>
        <v>10622.121212121212</v>
      </c>
      <c r="N24" s="42"/>
      <c r="O24" s="42"/>
      <c r="P24" s="118"/>
    </row>
    <row r="25" spans="1:17" ht="18.75" hidden="1" x14ac:dyDescent="0.25">
      <c r="A25" s="21">
        <v>4</v>
      </c>
      <c r="B25" s="44" t="s">
        <v>39</v>
      </c>
      <c r="C25" s="23"/>
      <c r="D25" s="148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7" ht="97.5" hidden="1" customHeight="1" x14ac:dyDescent="0.25">
      <c r="A26" s="21">
        <v>5</v>
      </c>
      <c r="B26" s="22" t="s">
        <v>40</v>
      </c>
      <c r="C26" s="45"/>
      <c r="D26" s="148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7" ht="84" hidden="1" customHeight="1" x14ac:dyDescent="0.25">
      <c r="A27" s="21">
        <v>6</v>
      </c>
      <c r="B27" s="22" t="s">
        <v>41</v>
      </c>
      <c r="C27" s="45"/>
      <c r="D27" s="148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7" ht="35.25" hidden="1" customHeight="1" x14ac:dyDescent="0.25">
      <c r="A28" s="21">
        <v>7</v>
      </c>
      <c r="B28" s="22" t="s">
        <v>42</v>
      </c>
      <c r="C28" s="23"/>
      <c r="D28" s="148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7" ht="45.4" customHeight="1" x14ac:dyDescent="0.25">
      <c r="A29" s="21">
        <v>8</v>
      </c>
      <c r="B29" s="22" t="s">
        <v>43</v>
      </c>
      <c r="C29" s="23">
        <v>586.85</v>
      </c>
      <c r="D29" s="156">
        <v>3.1</v>
      </c>
      <c r="E29" s="27">
        <v>440.5</v>
      </c>
      <c r="F29" s="15">
        <f t="shared" si="1"/>
        <v>7830.4690000000001</v>
      </c>
      <c r="G29" s="25">
        <v>337.56299999999999</v>
      </c>
      <c r="H29" s="27">
        <v>5599.982</v>
      </c>
      <c r="I29" s="27">
        <v>0</v>
      </c>
      <c r="J29" s="123">
        <v>1892.924</v>
      </c>
      <c r="K29" s="27">
        <v>0</v>
      </c>
      <c r="L29" s="27">
        <v>0</v>
      </c>
      <c r="M29" s="26">
        <f t="shared" si="2"/>
        <v>17776.320090805904</v>
      </c>
      <c r="N29" s="27" t="s">
        <v>32</v>
      </c>
      <c r="O29" s="27" t="s">
        <v>32</v>
      </c>
      <c r="P29" s="117"/>
    </row>
    <row r="30" spans="1:17" ht="37.5" customHeight="1" x14ac:dyDescent="0.25">
      <c r="A30" s="214" t="s">
        <v>44</v>
      </c>
      <c r="B30" s="214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 s="18" customFormat="1" ht="19.5" customHeight="1" x14ac:dyDescent="0.25">
      <c r="A31" s="215" t="s">
        <v>30</v>
      </c>
      <c r="B31" s="216"/>
      <c r="C31" s="47">
        <f>C33+C36+C39+C49+C52</f>
        <v>1277.8899999999999</v>
      </c>
      <c r="D31" s="48" t="s">
        <v>31</v>
      </c>
      <c r="E31" s="47">
        <f>E33+E36+E39+E49+E52</f>
        <v>820.1</v>
      </c>
      <c r="F31" s="49">
        <f>F33+F36+F39+F49+F52</f>
        <v>7658.4619999999995</v>
      </c>
      <c r="G31" s="49">
        <f>G33+G36+G39+G49+G52</f>
        <v>346.99399999999997</v>
      </c>
      <c r="H31" s="49">
        <f>H33+H36+H39+H49+H52</f>
        <v>7289.65</v>
      </c>
      <c r="I31" s="49">
        <f t="shared" ref="I31:L31" si="3">I33+I36+I39+I49+I52</f>
        <v>6.1690000000000005</v>
      </c>
      <c r="J31" s="49">
        <f t="shared" si="3"/>
        <v>0</v>
      </c>
      <c r="K31" s="129">
        <f>K33+K36+K39+K49+K52</f>
        <v>21.818000000000001</v>
      </c>
      <c r="L31" s="49">
        <f t="shared" si="3"/>
        <v>0</v>
      </c>
      <c r="M31" s="49">
        <f>(F31/E31)*1000</f>
        <v>9338.4489696378496</v>
      </c>
      <c r="N31" s="47" t="s">
        <v>32</v>
      </c>
      <c r="O31" s="47" t="s">
        <v>32</v>
      </c>
      <c r="P31" s="116"/>
    </row>
    <row r="32" spans="1:17" ht="15.75" customHeight="1" x14ac:dyDescent="0.25">
      <c r="A32" s="217" t="s">
        <v>33</v>
      </c>
      <c r="B32" s="218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 x14ac:dyDescent="0.25">
      <c r="A33" s="219">
        <v>1</v>
      </c>
      <c r="B33" s="51" t="s">
        <v>34</v>
      </c>
      <c r="C33" s="52">
        <v>23</v>
      </c>
      <c r="D33" s="48" t="s">
        <v>31</v>
      </c>
      <c r="E33" s="53">
        <v>23</v>
      </c>
      <c r="F33" s="54">
        <f>(G33+H33+J33+K33+L33)</f>
        <v>1605.769</v>
      </c>
      <c r="G33" s="54">
        <v>75.203999999999994</v>
      </c>
      <c r="H33" s="54">
        <v>1530.5650000000001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69816.043478260865</v>
      </c>
      <c r="N33" s="53" t="s">
        <v>32</v>
      </c>
      <c r="O33" s="53" t="s">
        <v>32</v>
      </c>
      <c r="P33" s="119"/>
    </row>
    <row r="34" spans="1:17" ht="16.5" customHeight="1" x14ac:dyDescent="0.25">
      <c r="A34" s="220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 x14ac:dyDescent="0.25">
      <c r="A35" s="221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 x14ac:dyDescent="0.25">
      <c r="A36" s="219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687.86900000000003</v>
      </c>
      <c r="G36" s="54">
        <v>28.821999999999999</v>
      </c>
      <c r="H36" s="54">
        <v>652.68299999999999</v>
      </c>
      <c r="I36" s="54">
        <v>2.246</v>
      </c>
      <c r="J36" s="54">
        <v>0</v>
      </c>
      <c r="K36" s="54">
        <v>6.3639999999999999</v>
      </c>
      <c r="L36" s="54">
        <v>0</v>
      </c>
      <c r="M36" s="54">
        <f>F36/E36*1000</f>
        <v>13812.630522088355</v>
      </c>
      <c r="N36" s="53" t="s">
        <v>32</v>
      </c>
      <c r="O36" s="53" t="s">
        <v>32</v>
      </c>
      <c r="P36" s="119"/>
    </row>
    <row r="37" spans="1:17" ht="16.5" customHeight="1" x14ac:dyDescent="0.25">
      <c r="A37" s="220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 x14ac:dyDescent="0.25">
      <c r="A38" s="221"/>
      <c r="B38" s="58" t="s">
        <v>47</v>
      </c>
      <c r="C38" s="59" t="s">
        <v>31</v>
      </c>
      <c r="D38" s="60" t="s">
        <v>31</v>
      </c>
      <c r="E38" s="61">
        <v>20</v>
      </c>
      <c r="F38" s="62">
        <f>G38+H38+K38</f>
        <v>92.153999999999996</v>
      </c>
      <c r="G38" s="62">
        <v>1.3320000000000001</v>
      </c>
      <c r="H38" s="62">
        <v>84.459000000000003</v>
      </c>
      <c r="I38" s="62">
        <v>2.246</v>
      </c>
      <c r="J38" s="62">
        <v>0</v>
      </c>
      <c r="K38" s="62">
        <v>6.3630000000000004</v>
      </c>
      <c r="L38" s="62">
        <v>0</v>
      </c>
      <c r="M38" s="62">
        <f>F38/E38*1000</f>
        <v>4607.7</v>
      </c>
      <c r="N38" s="64" t="s">
        <v>31</v>
      </c>
      <c r="O38" s="64" t="s">
        <v>31</v>
      </c>
    </row>
    <row r="39" spans="1:17" ht="97.5" customHeight="1" x14ac:dyDescent="0.25">
      <c r="A39" s="202">
        <v>3</v>
      </c>
      <c r="B39" s="65" t="s">
        <v>48</v>
      </c>
      <c r="C39" s="52">
        <v>765.04</v>
      </c>
      <c r="D39" s="52">
        <v>0.6</v>
      </c>
      <c r="E39" s="138">
        <v>401</v>
      </c>
      <c r="F39" s="62">
        <f>G39+H39+K39</f>
        <v>357.113</v>
      </c>
      <c r="G39" s="54">
        <v>9.0299999999999994</v>
      </c>
      <c r="H39" s="54">
        <v>332.62900000000002</v>
      </c>
      <c r="I39" s="54">
        <v>3.923</v>
      </c>
      <c r="J39" s="54">
        <v>0</v>
      </c>
      <c r="K39" s="129">
        <v>15.454000000000001</v>
      </c>
      <c r="L39" s="54">
        <v>0</v>
      </c>
      <c r="M39" s="158">
        <f t="shared" ref="M39" si="4">F39/E39*1000</f>
        <v>890.55610972568581</v>
      </c>
      <c r="N39" s="54">
        <f>(M39/32347.2)*100</f>
        <v>2.7531165285579147</v>
      </c>
      <c r="O39" s="165">
        <f>(((январь!F39+февраль!F39+март!F39+АПРЕЛЬ!F39+МАЙ!F39+ИЮНЬ!F39+F39)/(январь!E39+февраль!E39+март!E39+АПРЕЛЬ!E39+МАЙ!E39+ИЮНЬ!E39+E39)*1000)/30406.4)*100</f>
        <v>138.83994490336636</v>
      </c>
      <c r="P39" s="124">
        <f>(G39+H39)/E39*1000</f>
        <v>852.0174563591022</v>
      </c>
      <c r="Q39" s="125">
        <v>32347.200000000001</v>
      </c>
    </row>
    <row r="40" spans="1:17" ht="16.899999999999999" customHeight="1" x14ac:dyDescent="0.25">
      <c r="A40" s="202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-31495.182543640898</v>
      </c>
    </row>
    <row r="41" spans="1:17" s="113" customFormat="1" ht="22.5" customHeight="1" x14ac:dyDescent="0.25">
      <c r="A41" s="202"/>
      <c r="B41" s="70" t="s">
        <v>49</v>
      </c>
      <c r="C41" s="68">
        <v>649.46</v>
      </c>
      <c r="D41" s="59">
        <v>0.6</v>
      </c>
      <c r="E41" s="69">
        <v>380</v>
      </c>
      <c r="F41" s="62">
        <f>G41+H41+J41+K41+L41</f>
        <v>347.95699999999999</v>
      </c>
      <c r="G41" s="62">
        <v>9.0299999999999994</v>
      </c>
      <c r="H41" s="62">
        <v>323.92700000000002</v>
      </c>
      <c r="I41" s="62">
        <v>3.71</v>
      </c>
      <c r="J41" s="62">
        <v>0</v>
      </c>
      <c r="K41" s="157">
        <v>15</v>
      </c>
      <c r="L41" s="62">
        <v>0</v>
      </c>
      <c r="M41" s="62">
        <f>F41/E41*1000</f>
        <v>915.67631578947362</v>
      </c>
      <c r="N41" s="61"/>
      <c r="O41" s="64"/>
      <c r="P41" s="117"/>
    </row>
    <row r="42" spans="1:17" ht="81" hidden="1" customHeight="1" x14ac:dyDescent="0.25">
      <c r="A42" s="202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 x14ac:dyDescent="0.25">
      <c r="A43" s="202"/>
      <c r="B43" s="70" t="s">
        <v>38</v>
      </c>
      <c r="C43" s="68">
        <v>17</v>
      </c>
      <c r="D43" s="59">
        <v>0</v>
      </c>
      <c r="E43" s="61">
        <v>5.6</v>
      </c>
      <c r="F43" s="62">
        <f t="shared" si="5"/>
        <v>3.4910000000000001</v>
      </c>
      <c r="G43" s="62">
        <v>0</v>
      </c>
      <c r="H43" s="62">
        <v>3.0369999999999999</v>
      </c>
      <c r="I43" s="62">
        <v>0.18099999999999999</v>
      </c>
      <c r="J43" s="62">
        <v>0</v>
      </c>
      <c r="K43" s="62">
        <v>0.45400000000000001</v>
      </c>
      <c r="L43" s="62">
        <v>0</v>
      </c>
      <c r="M43" s="62">
        <f t="shared" si="6"/>
        <v>623.39285714285722</v>
      </c>
      <c r="N43" s="64"/>
      <c r="O43" s="64"/>
    </row>
    <row r="44" spans="1:17" ht="16.5" customHeight="1" x14ac:dyDescent="0.25">
      <c r="A44" s="202"/>
      <c r="B44" s="56" t="s">
        <v>33</v>
      </c>
      <c r="C44" s="161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 x14ac:dyDescent="0.25">
      <c r="A45" s="202"/>
      <c r="B45" s="72" t="s">
        <v>51</v>
      </c>
      <c r="C45" s="68" t="s">
        <v>31</v>
      </c>
      <c r="D45" s="59" t="s">
        <v>31</v>
      </c>
      <c r="E45" s="61">
        <v>297</v>
      </c>
      <c r="F45" s="62">
        <f t="shared" ref="F45:F48" si="7">G45+H45+K45</f>
        <v>104.16300000000001</v>
      </c>
      <c r="G45" s="62"/>
      <c r="H45" s="62">
        <v>88.709000000000003</v>
      </c>
      <c r="I45" s="62">
        <v>3.923</v>
      </c>
      <c r="J45" s="62">
        <v>0</v>
      </c>
      <c r="K45" s="62">
        <v>15.454000000000001</v>
      </c>
      <c r="L45" s="62">
        <v>0</v>
      </c>
      <c r="M45" s="62">
        <f t="shared" ref="M45:M48" si="8">F45/E45*1000</f>
        <v>350.71717171717177</v>
      </c>
      <c r="N45" s="53" t="s">
        <v>32</v>
      </c>
      <c r="O45" s="53" t="s">
        <v>32</v>
      </c>
      <c r="P45" s="164">
        <f>(H45+G45)/E45*1000</f>
        <v>298.68350168350173</v>
      </c>
    </row>
    <row r="46" spans="1:17" ht="18.75" hidden="1" x14ac:dyDescent="0.25">
      <c r="A46" s="161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 x14ac:dyDescent="0.25">
      <c r="A47" s="161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 x14ac:dyDescent="0.25">
      <c r="A48" s="161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 x14ac:dyDescent="0.25">
      <c r="A49" s="202">
        <v>7</v>
      </c>
      <c r="B49" s="65" t="s">
        <v>42</v>
      </c>
      <c r="C49" s="52">
        <v>15</v>
      </c>
      <c r="D49" s="52">
        <v>0</v>
      </c>
      <c r="E49" s="53">
        <v>12</v>
      </c>
      <c r="F49" s="54">
        <f>G49+H49</f>
        <v>189.17499999999998</v>
      </c>
      <c r="G49" s="54">
        <v>6.3440000000000003</v>
      </c>
      <c r="H49" s="54">
        <v>182.83099999999999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15764.583333333332</v>
      </c>
      <c r="N49" s="53" t="s">
        <v>32</v>
      </c>
      <c r="O49" s="53" t="s">
        <v>32</v>
      </c>
    </row>
    <row r="50" spans="1:16" ht="21.75" customHeight="1" x14ac:dyDescent="0.25">
      <c r="A50" s="202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 x14ac:dyDescent="0.25">
      <c r="A51" s="202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s="113" customFormat="1" ht="53.25" customHeight="1" x14ac:dyDescent="0.25">
      <c r="A52" s="202">
        <v>8</v>
      </c>
      <c r="B52" s="139" t="s">
        <v>43</v>
      </c>
      <c r="C52" s="52">
        <v>422.6</v>
      </c>
      <c r="D52" s="52">
        <v>3.5</v>
      </c>
      <c r="E52" s="53">
        <v>334.3</v>
      </c>
      <c r="F52" s="62">
        <f>G52+H52+K52</f>
        <v>4818.5360000000001</v>
      </c>
      <c r="G52" s="54">
        <v>227.59399999999999</v>
      </c>
      <c r="H52" s="54">
        <v>4590.942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14413.807956924918</v>
      </c>
      <c r="N52" s="53" t="s">
        <v>32</v>
      </c>
      <c r="O52" s="53" t="s">
        <v>32</v>
      </c>
      <c r="P52" s="117"/>
    </row>
    <row r="53" spans="1:16" ht="21" customHeight="1" x14ac:dyDescent="0.25">
      <c r="A53" s="202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 x14ac:dyDescent="0.25">
      <c r="A54" s="202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 x14ac:dyDescent="0.25">
      <c r="A55" s="224" t="s">
        <v>53</v>
      </c>
      <c r="B55" s="225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 x14ac:dyDescent="0.25">
      <c r="A56" s="226" t="s">
        <v>30</v>
      </c>
      <c r="B56" s="226"/>
      <c r="C56" s="74">
        <f>C58+C59+C60+C67</f>
        <v>117.58</v>
      </c>
      <c r="D56" s="76" t="s">
        <v>31</v>
      </c>
      <c r="E56" s="75">
        <f>E58+E59+E67+E60</f>
        <v>71.2</v>
      </c>
      <c r="F56" s="77">
        <f>F58+F59+F67+F60</f>
        <v>1079.8420000000001</v>
      </c>
      <c r="G56" s="77">
        <f>G58+G59+G67+G60</f>
        <v>32.827999999999996</v>
      </c>
      <c r="H56" s="77">
        <f t="shared" ref="H56:J56" si="10">H58+H59+H67+H60</f>
        <v>0</v>
      </c>
      <c r="I56" s="77">
        <f t="shared" si="10"/>
        <v>0</v>
      </c>
      <c r="J56" s="77">
        <f t="shared" si="10"/>
        <v>1047.0139999999999</v>
      </c>
      <c r="K56" s="77">
        <f t="shared" ref="K56:L56" si="11">K58+K59+K67</f>
        <v>0</v>
      </c>
      <c r="L56" s="77">
        <f t="shared" si="11"/>
        <v>0</v>
      </c>
      <c r="M56" s="77">
        <f>F56/E56*1000</f>
        <v>15166.320224719102</v>
      </c>
      <c r="N56" s="75" t="s">
        <v>32</v>
      </c>
      <c r="O56" s="75" t="s">
        <v>32</v>
      </c>
      <c r="P56" s="116"/>
    </row>
    <row r="57" spans="1:16" ht="15.75" customHeight="1" x14ac:dyDescent="0.25">
      <c r="A57" s="227" t="s">
        <v>33</v>
      </c>
      <c r="B57" s="228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 x14ac:dyDescent="0.25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232.25799999999998</v>
      </c>
      <c r="G58" s="84">
        <v>2.3959999999999999</v>
      </c>
      <c r="H58" s="84">
        <v>0</v>
      </c>
      <c r="I58" s="84">
        <v>0</v>
      </c>
      <c r="J58" s="84">
        <v>229.86199999999999</v>
      </c>
      <c r="K58" s="84">
        <v>0</v>
      </c>
      <c r="L58" s="84">
        <v>0</v>
      </c>
      <c r="M58" s="84">
        <f>F58/E58*1000</f>
        <v>58064.499999999993</v>
      </c>
      <c r="N58" s="83" t="s">
        <v>32</v>
      </c>
      <c r="O58" s="83" t="s">
        <v>32</v>
      </c>
    </row>
    <row r="59" spans="1:16" ht="69" customHeight="1" x14ac:dyDescent="0.25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6" si="12">G59+J59</f>
        <v>67.399000000000001</v>
      </c>
      <c r="G59" s="84">
        <v>1.006</v>
      </c>
      <c r="H59" s="84">
        <v>0</v>
      </c>
      <c r="I59" s="84">
        <v>0</v>
      </c>
      <c r="J59" s="84">
        <v>66.393000000000001</v>
      </c>
      <c r="K59" s="84"/>
      <c r="L59" s="84">
        <v>0</v>
      </c>
      <c r="M59" s="84">
        <f>F59/E59*1000</f>
        <v>22466.333333333336</v>
      </c>
      <c r="N59" s="83" t="s">
        <v>32</v>
      </c>
      <c r="O59" s="83" t="s">
        <v>32</v>
      </c>
    </row>
    <row r="60" spans="1:16" ht="101.25" customHeight="1" x14ac:dyDescent="0.25">
      <c r="A60" s="229">
        <v>3</v>
      </c>
      <c r="B60" s="86" t="s">
        <v>54</v>
      </c>
      <c r="C60" s="87">
        <v>68.78</v>
      </c>
      <c r="D60" s="87">
        <v>0</v>
      </c>
      <c r="E60" s="83">
        <v>34.200000000000003</v>
      </c>
      <c r="F60" s="84">
        <f t="shared" si="12"/>
        <v>259.63299999999998</v>
      </c>
      <c r="G60" s="84">
        <v>0</v>
      </c>
      <c r="H60" s="84">
        <v>0</v>
      </c>
      <c r="I60" s="84">
        <v>0</v>
      </c>
      <c r="J60" s="84">
        <v>259.63299999999998</v>
      </c>
      <c r="K60" s="84">
        <v>0</v>
      </c>
      <c r="L60" s="84">
        <v>0</v>
      </c>
      <c r="M60" s="88">
        <f>F60/E60*1000</f>
        <v>7591.6081871345013</v>
      </c>
      <c r="N60" s="130">
        <f>(M60/32347.2)*100</f>
        <v>23.469135465000065</v>
      </c>
      <c r="O60" s="89">
        <f>((((январь!F60+февраль!F60+март!F60+АПРЕЛЬ!F60+F60+МАЙ!F60+ИЮНЬ!F60)/(январь!E60+февраль!E60+март!E60+АПРЕЛЬ!E60+E60+МАЙ!E60+ИЮНЬ!E60))*1000)/32347.2)*100</f>
        <v>115.70174345833379</v>
      </c>
      <c r="P60" s="117">
        <v>32347.200000000001</v>
      </c>
    </row>
    <row r="61" spans="1:16" ht="16.5" customHeight="1" x14ac:dyDescent="0.25">
      <c r="A61" s="230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 x14ac:dyDescent="0.25">
      <c r="A62" s="231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96">
        <v>0</v>
      </c>
      <c r="N62" s="97"/>
      <c r="O62" s="92"/>
    </row>
    <row r="63" spans="1:16" ht="18.75" hidden="1" x14ac:dyDescent="0.25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ref="M63:M67" si="13">F63/E63*1000</f>
        <v>#DIV/0!</v>
      </c>
      <c r="N63" s="83"/>
      <c r="O63" s="75"/>
    </row>
    <row r="64" spans="1:16" ht="98.25" hidden="1" customHeight="1" x14ac:dyDescent="0.25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 x14ac:dyDescent="0.25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 x14ac:dyDescent="0.25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 x14ac:dyDescent="0.25">
      <c r="A67" s="79">
        <v>8</v>
      </c>
      <c r="B67" s="85" t="s">
        <v>55</v>
      </c>
      <c r="C67" s="81">
        <v>41.8</v>
      </c>
      <c r="D67" s="81">
        <v>0</v>
      </c>
      <c r="E67" s="83">
        <v>30</v>
      </c>
      <c r="F67" s="84">
        <f>G67+J67</f>
        <v>520.55200000000002</v>
      </c>
      <c r="G67" s="84">
        <v>29.425999999999998</v>
      </c>
      <c r="H67" s="84">
        <v>0</v>
      </c>
      <c r="I67" s="84">
        <v>0</v>
      </c>
      <c r="J67" s="84">
        <v>491.12599999999998</v>
      </c>
      <c r="K67" s="84">
        <v>0</v>
      </c>
      <c r="L67" s="84">
        <v>0</v>
      </c>
      <c r="M67" s="84">
        <f t="shared" si="13"/>
        <v>17351.733333333337</v>
      </c>
      <c r="N67" s="83" t="s">
        <v>32</v>
      </c>
      <c r="O67" s="83" t="s">
        <v>32</v>
      </c>
    </row>
    <row r="68" spans="1:16" s="113" customFormat="1" ht="37.15" customHeight="1" x14ac:dyDescent="0.25">
      <c r="A68" s="232" t="s">
        <v>56</v>
      </c>
      <c r="B68" s="232"/>
      <c r="C68" s="232"/>
      <c r="D68" s="232"/>
      <c r="E68" s="232"/>
      <c r="F68" s="232"/>
      <c r="G68" s="232"/>
      <c r="H68" s="232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 x14ac:dyDescent="0.25">
      <c r="A69" s="222" t="s">
        <v>57</v>
      </c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</row>
    <row r="70" spans="1:16" s="99" customFormat="1" ht="23.25" customHeight="1" x14ac:dyDescent="0.25">
      <c r="A70" s="223" t="s">
        <v>58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120"/>
    </row>
    <row r="71" spans="1:16" s="100" customFormat="1" ht="23.25" customHeight="1" x14ac:dyDescent="0.25">
      <c r="A71" s="223" t="s">
        <v>59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121"/>
    </row>
    <row r="72" spans="1:16" ht="15" customHeight="1" x14ac:dyDescent="0.25">
      <c r="A72" s="222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</row>
    <row r="73" spans="1:16" s="109" customFormat="1" ht="21" customHeight="1" x14ac:dyDescent="0.3">
      <c r="A73" s="106"/>
      <c r="B73" s="107" t="s">
        <v>70</v>
      </c>
      <c r="C73" s="107"/>
      <c r="D73" s="107"/>
      <c r="E73" s="108"/>
      <c r="F73" s="107"/>
      <c r="G73" s="105" t="s">
        <v>71</v>
      </c>
      <c r="H73" s="107"/>
      <c r="I73" s="107"/>
      <c r="J73" s="107"/>
      <c r="K73" s="107"/>
      <c r="L73" s="107"/>
      <c r="M73" s="163"/>
      <c r="N73" s="106"/>
      <c r="O73" s="106"/>
      <c r="P73" s="116"/>
    </row>
    <row r="74" spans="1:16" ht="18.75" x14ac:dyDescent="0.3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 x14ac:dyDescent="0.3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0866141732283472" right="0.70866141732283472" top="0.74803149606299213" bottom="0.74803149606299213" header="0.31496062992125984" footer="0.31496062992125984"/>
  <pageSetup paperSize="9" scale="50" fitToHeight="3" orientation="landscape" r:id="rId1"/>
  <rowBreaks count="2" manualBreakCount="2">
    <brk id="29" max="14" man="1"/>
    <brk id="5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январь!Заголовки_для_печати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 Анатольевна Брянская</cp:lastModifiedBy>
  <cp:lastPrinted>2021-08-05T07:02:56Z</cp:lastPrinted>
  <dcterms:created xsi:type="dcterms:W3CDTF">2021-02-03T05:55:53Z</dcterms:created>
  <dcterms:modified xsi:type="dcterms:W3CDTF">2021-08-10T07:17:36Z</dcterms:modified>
</cp:coreProperties>
</file>