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15" windowWidth="15480" windowHeight="10185" activeTab="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Titles" localSheetId="0">Январь!$13:$13</definedName>
    <definedName name="_xlnm.Print_Area" localSheetId="3">Апрель!#REF!</definedName>
    <definedName name="_xlnm.Print_Area" localSheetId="6">Июль!#REF!</definedName>
    <definedName name="_xlnm.Print_Area" localSheetId="5">Июнь!#REF!</definedName>
    <definedName name="_xlnm.Print_Area" localSheetId="0">Январь!$A$1:$P$68</definedName>
  </definedNames>
  <calcPr calcId="145621"/>
</workbook>
</file>

<file path=xl/calcChain.xml><?xml version="1.0" encoding="utf-8"?>
<calcChain xmlns="http://schemas.openxmlformats.org/spreadsheetml/2006/main">
  <c r="M44" i="2"/>
  <c r="E33" l="1"/>
  <c r="E34"/>
  <c r="E35"/>
  <c r="E36"/>
  <c r="E37"/>
  <c r="E19"/>
  <c r="E49" l="1"/>
  <c r="K49" s="1"/>
  <c r="K48"/>
  <c r="E48"/>
  <c r="E47"/>
  <c r="K47" s="1"/>
  <c r="K46"/>
  <c r="E46"/>
  <c r="E45"/>
  <c r="K45" s="1"/>
  <c r="E44"/>
  <c r="K44" s="1"/>
  <c r="Q44" s="1"/>
  <c r="E43"/>
  <c r="K43" s="1"/>
  <c r="E42"/>
  <c r="K42" s="1"/>
  <c r="J40"/>
  <c r="I40"/>
  <c r="H40"/>
  <c r="G40"/>
  <c r="F40"/>
  <c r="D40"/>
  <c r="B40"/>
  <c r="E38"/>
  <c r="K38" s="1"/>
  <c r="K37"/>
  <c r="K36"/>
  <c r="K35"/>
  <c r="K34"/>
  <c r="K33"/>
  <c r="E32"/>
  <c r="K32" s="1"/>
  <c r="M32" s="1"/>
  <c r="E30"/>
  <c r="K30" s="1"/>
  <c r="E29"/>
  <c r="E28"/>
  <c r="K28" s="1"/>
  <c r="J26"/>
  <c r="I26"/>
  <c r="H26"/>
  <c r="G26"/>
  <c r="F26"/>
  <c r="D26"/>
  <c r="B26"/>
  <c r="E24"/>
  <c r="K24" s="1"/>
  <c r="E23"/>
  <c r="K23" s="1"/>
  <c r="K22"/>
  <c r="E22"/>
  <c r="E21"/>
  <c r="K21" s="1"/>
  <c r="K20"/>
  <c r="E20"/>
  <c r="K19"/>
  <c r="E18"/>
  <c r="E17"/>
  <c r="K17" s="1"/>
  <c r="J15"/>
  <c r="I15"/>
  <c r="H15"/>
  <c r="G15"/>
  <c r="F15"/>
  <c r="D15"/>
  <c r="B15"/>
  <c r="M30" l="1"/>
  <c r="Q30"/>
  <c r="K26"/>
  <c r="K40"/>
  <c r="L30"/>
  <c r="E26"/>
  <c r="K15"/>
  <c r="Q19"/>
  <c r="M19"/>
  <c r="L19"/>
  <c r="E15"/>
  <c r="L44"/>
  <c r="K18"/>
  <c r="K29"/>
  <c r="L32"/>
  <c r="E40"/>
  <c r="L30" i="1"/>
  <c r="L44"/>
  <c r="Q30" l="1"/>
  <c r="Q19"/>
  <c r="M19"/>
  <c r="L19"/>
  <c r="M30"/>
  <c r="M32"/>
  <c r="L32"/>
  <c r="E49" l="1"/>
  <c r="K49" s="1"/>
  <c r="K48"/>
  <c r="E48"/>
  <c r="E47"/>
  <c r="K47" s="1"/>
  <c r="K46"/>
  <c r="E46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M44" l="1"/>
  <c r="Q44"/>
  <c r="K40"/>
  <c r="K26"/>
  <c r="K15"/>
  <c r="E26"/>
  <c r="E15"/>
  <c r="E40"/>
  <c r="E32" i="12"/>
  <c r="K32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K35"/>
  <c r="E35"/>
  <c r="K34"/>
  <c r="E34"/>
  <c r="K33"/>
  <c r="E33"/>
  <c r="L32"/>
  <c r="E30"/>
  <c r="K30" s="1"/>
  <c r="E29"/>
  <c r="K29" s="1"/>
  <c r="E28"/>
  <c r="K28" s="1"/>
  <c r="J26"/>
  <c r="I26"/>
  <c r="H26"/>
  <c r="F26"/>
  <c r="D26"/>
  <c r="B26"/>
  <c r="E24"/>
  <c r="K24" s="1"/>
  <c r="K23"/>
  <c r="E23"/>
  <c r="K22"/>
  <c r="E22"/>
  <c r="K21"/>
  <c r="E21"/>
  <c r="K20"/>
  <c r="E20"/>
  <c r="E19"/>
  <c r="K19" s="1"/>
  <c r="L19" s="1"/>
  <c r="E18"/>
  <c r="K18" s="1"/>
  <c r="E17"/>
  <c r="J15"/>
  <c r="I15"/>
  <c r="H15"/>
  <c r="G15"/>
  <c r="F15"/>
  <c r="D15"/>
  <c r="B15"/>
  <c r="K26" l="1"/>
  <c r="K40"/>
  <c r="E15"/>
  <c r="K15"/>
  <c r="G26"/>
  <c r="K17"/>
  <c r="L30"/>
  <c r="M30"/>
  <c r="M44"/>
  <c r="L44"/>
  <c r="M19"/>
  <c r="M32"/>
  <c r="E26"/>
  <c r="E40"/>
</calcChain>
</file>

<file path=xl/sharedStrings.xml><?xml version="1.0" encoding="utf-8"?>
<sst xmlns="http://schemas.openxmlformats.org/spreadsheetml/2006/main" count="398" uniqueCount="62">
  <si>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</si>
  <si>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</si>
  <si>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</si>
  <si>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</si>
  <si>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</si>
  <si>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</si>
  <si>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</si>
  <si>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</si>
  <si>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</si>
  <si>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</si>
  <si>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</si>
  <si>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</si>
  <si>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</si>
  <si>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</si>
  <si>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</si>
  <si>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</si>
  <si>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</si>
  <si>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</si>
  <si>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</si>
  <si>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</si>
  <si>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</si>
  <si>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</si>
  <si>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</si>
  <si>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</si>
  <si>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</si>
  <si>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</si>
  <si>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</si>
  <si>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</si>
  <si>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</si>
  <si>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</si>
  <si>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</si>
  <si>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</si>
  <si>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</si>
  <si>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</si>
  <si>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</si>
  <si>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</si>
  <si>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</si>
  <si>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</si>
  <si>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</si>
  <si>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</si>
  <si>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</si>
  <si>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</si>
  <si>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</si>
  <si>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</si>
  <si>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</si>
  <si>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</si>
  <si>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</si>
  <si>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</si>
  <si>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</si>
  <si>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</si>
  <si>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</si>
  <si>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Исп. Борисова И.И.</t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</si>
  <si>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</si>
  <si>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</si>
  <si>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</si>
  <si>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</si>
  <si>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t>С.В. Пашков</t>
  </si>
  <si>
    <t>Тел. 8(48754) 6-14-81</t>
  </si>
  <si>
    <t xml:space="preserve"> </t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</si>
  <si>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декабрь </t>
    </r>
    <r>
      <rPr>
        <sz val="14"/>
        <color theme="1"/>
        <rFont val="Times New Roman"/>
        <family val="1"/>
        <charset val="204"/>
      </rPr>
      <t>2017 год</t>
    </r>
  </si>
  <si>
    <t>за январь 2018 год</t>
  </si>
  <si>
    <t>за февраль 2018 год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</si>
</sst>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1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13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2" xfId="0" applyFont="1" applyBorder="1"/>
    <xf numFmtId="0" fontId="15" fillId="0" borderId="0" xfId="0" applyFont="1" applyAlignment="1">
      <alignment horizontal="center"/>
    </xf>
    <xf numFmtId="164" fontId="15" fillId="7" borderId="0" xfId="0" applyNumberFormat="1" applyFont="1" applyFill="1" applyAlignment="1">
      <alignment horizontal="center"/>
    </xf>
    <xf numFmtId="0" fontId="16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18" fillId="0" borderId="0" xfId="0" applyNumberFormat="1" applyFont="1" applyAlignment="1">
      <alignment horizontal="left" vertical="center"/>
    </xf>
    <xf numFmtId="165" fontId="14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zoomScale="60" zoomScaleNormal="75" workbookViewId="0">
      <selection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11" t="s">
        <v>40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8.75">
      <c r="A3" s="111" t="s">
        <v>48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18.75">
      <c r="A4" s="112" t="s">
        <v>60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>
      <c r="A5" s="113" t="s">
        <v>10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6" ht="18.75">
      <c r="A6" s="114" t="s">
        <v>49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ht="15.75">
      <c r="A7" s="115" t="s">
        <v>25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6">
      <c r="K8" s="68"/>
    </row>
    <row r="9" spans="1:16" ht="27" customHeight="1">
      <c r="A9" s="105" t="s">
        <v>11</v>
      </c>
      <c r="B9" s="109" t="s">
        <v>27</v>
      </c>
      <c r="C9" s="110"/>
      <c r="D9" s="106" t="s">
        <v>12</v>
      </c>
      <c r="E9" s="109" t="s">
        <v>52</v>
      </c>
      <c r="F9" s="116"/>
      <c r="G9" s="116"/>
      <c r="H9" s="116"/>
      <c r="I9" s="116"/>
      <c r="J9" s="116"/>
      <c r="K9" s="120" t="s">
        <v>13</v>
      </c>
      <c r="L9" s="123" t="s">
        <v>29</v>
      </c>
      <c r="M9" s="123" t="s">
        <v>30</v>
      </c>
      <c r="N9" s="104" t="s">
        <v>31</v>
      </c>
      <c r="O9" s="104"/>
      <c r="P9" s="104"/>
    </row>
    <row r="10" spans="1:16" ht="88.5" customHeight="1">
      <c r="A10" s="105"/>
      <c r="B10" s="106" t="s">
        <v>21</v>
      </c>
      <c r="C10" s="106" t="s">
        <v>41</v>
      </c>
      <c r="D10" s="126"/>
      <c r="E10" s="106" t="s">
        <v>21</v>
      </c>
      <c r="F10" s="107" t="s">
        <v>20</v>
      </c>
      <c r="G10" s="116"/>
      <c r="H10" s="116"/>
      <c r="I10" s="7"/>
      <c r="J10" s="106" t="s">
        <v>19</v>
      </c>
      <c r="K10" s="121"/>
      <c r="L10" s="124"/>
      <c r="M10" s="124"/>
      <c r="N10" s="104"/>
      <c r="O10" s="104"/>
      <c r="P10" s="104"/>
    </row>
    <row r="11" spans="1:16" ht="276" customHeight="1">
      <c r="A11" s="105"/>
      <c r="B11" s="118"/>
      <c r="C11" s="118"/>
      <c r="D11" s="126"/>
      <c r="E11" s="117"/>
      <c r="F11" s="92" t="s">
        <v>24</v>
      </c>
      <c r="G11" s="92" t="s">
        <v>22</v>
      </c>
      <c r="H11" s="5" t="s">
        <v>23</v>
      </c>
      <c r="I11" s="5" t="s">
        <v>44</v>
      </c>
      <c r="J11" s="118"/>
      <c r="K11" s="122"/>
      <c r="L11" s="125"/>
      <c r="M11" s="125"/>
      <c r="N11" s="8" t="s">
        <v>45</v>
      </c>
      <c r="O11" s="8" t="s">
        <v>46</v>
      </c>
      <c r="P11" s="8" t="s">
        <v>47</v>
      </c>
    </row>
    <row r="12" spans="1:16" ht="19.5" customHeight="1">
      <c r="A12" s="106"/>
      <c r="B12" s="107" t="s">
        <v>28</v>
      </c>
      <c r="C12" s="108"/>
      <c r="D12" s="89" t="s">
        <v>0</v>
      </c>
      <c r="E12" s="89" t="s">
        <v>1</v>
      </c>
      <c r="F12" s="89" t="s">
        <v>1</v>
      </c>
      <c r="G12" s="89" t="s">
        <v>1</v>
      </c>
      <c r="H12" s="89" t="s">
        <v>1</v>
      </c>
      <c r="I12" s="89" t="s">
        <v>1</v>
      </c>
      <c r="J12" s="89" t="s">
        <v>1</v>
      </c>
      <c r="K12" s="70" t="s">
        <v>18</v>
      </c>
      <c r="L12" s="89" t="s">
        <v>17</v>
      </c>
      <c r="M12" s="89" t="s">
        <v>17</v>
      </c>
      <c r="N12" s="89" t="s">
        <v>1</v>
      </c>
      <c r="O12" s="89" t="s">
        <v>1</v>
      </c>
      <c r="P12" s="8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673</v>
      </c>
      <c r="E15" s="38">
        <f t="shared" si="0"/>
        <v>13376.983990000001</v>
      </c>
      <c r="F15" s="38">
        <f t="shared" si="0"/>
        <v>9.0659999999999989</v>
      </c>
      <c r="G15" s="38">
        <f>G17+G18+G19+G24</f>
        <v>80.873989999999992</v>
      </c>
      <c r="H15" s="38">
        <f>H17+H18+H19+H24</f>
        <v>11527.539000000001</v>
      </c>
      <c r="I15" s="38">
        <f t="shared" si="0"/>
        <v>1759.5050000000001</v>
      </c>
      <c r="J15" s="38">
        <f t="shared" si="0"/>
        <v>0</v>
      </c>
      <c r="K15" s="78">
        <f>(H15+I15)/D15*1000</f>
        <v>19743.007429420508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502.82598999999999</v>
      </c>
      <c r="F17" s="39">
        <v>0</v>
      </c>
      <c r="G17" s="39">
        <v>6.7049899999999996</v>
      </c>
      <c r="H17" s="39">
        <v>496.12099999999998</v>
      </c>
      <c r="I17" s="39"/>
      <c r="J17" s="39"/>
      <c r="K17" s="40">
        <f>(E17/D17)*1000</f>
        <v>41902.165833333333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900.96699999999998</v>
      </c>
      <c r="F18" s="43">
        <v>7.04</v>
      </c>
      <c r="G18" s="39"/>
      <c r="H18" s="39">
        <v>893.92700000000002</v>
      </c>
      <c r="I18" s="39"/>
      <c r="J18" s="39"/>
      <c r="K18" s="40">
        <f t="shared" ref="K18:K24" si="2">(E18/D18)*1000</f>
        <v>37540.291666666672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6068.2060000000001</v>
      </c>
      <c r="F19" s="39">
        <v>2.0259999999999998</v>
      </c>
      <c r="G19" s="39">
        <v>74.168999999999997</v>
      </c>
      <c r="H19" s="39">
        <v>5992.0110000000004</v>
      </c>
      <c r="I19" s="39">
        <v>0</v>
      </c>
      <c r="J19" s="39"/>
      <c r="K19" s="81">
        <f t="shared" si="2"/>
        <v>26732.185022026431</v>
      </c>
      <c r="L19" s="43">
        <f>(K19/26715)*100</f>
        <v>100.06432723947756</v>
      </c>
      <c r="M19" s="43">
        <f>(K19/26715)*100</f>
        <v>100.06432723947756</v>
      </c>
      <c r="N19" s="56">
        <v>20.091750000000001</v>
      </c>
      <c r="O19" s="19"/>
      <c r="P19" s="19"/>
      <c r="Q19" s="94">
        <f>26715-K19</f>
        <v>-17.185022026431398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410</v>
      </c>
      <c r="E24" s="39">
        <f>H24+I24</f>
        <v>5904.9849999999997</v>
      </c>
      <c r="F24" s="39">
        <v>0</v>
      </c>
      <c r="G24" s="39"/>
      <c r="H24" s="39">
        <v>4145.4799999999996</v>
      </c>
      <c r="I24" s="39">
        <v>1759.5050000000001</v>
      </c>
      <c r="J24" s="39"/>
      <c r="K24" s="40">
        <f t="shared" si="2"/>
        <v>14402.402439024389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841</v>
      </c>
      <c r="E26" s="45">
        <f t="shared" si="3"/>
        <v>20986.879000000001</v>
      </c>
      <c r="F26" s="45">
        <f t="shared" si="3"/>
        <v>89.021999999999991</v>
      </c>
      <c r="G26" s="45">
        <f t="shared" si="3"/>
        <v>263.90600000000001</v>
      </c>
      <c r="H26" s="45">
        <f>H28+H29+H30+H37+H38</f>
        <v>20633.951000000001</v>
      </c>
      <c r="I26" s="45">
        <f t="shared" si="3"/>
        <v>0</v>
      </c>
      <c r="J26" s="45">
        <f t="shared" si="3"/>
        <v>0</v>
      </c>
      <c r="K26" s="79">
        <f>(H26+I26)/D26*1000</f>
        <v>24535.019024970275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1225.29</v>
      </c>
      <c r="F28" s="46">
        <v>29.524999999999999</v>
      </c>
      <c r="G28" s="46">
        <v>21.591999999999999</v>
      </c>
      <c r="H28" s="46">
        <v>1174.173</v>
      </c>
      <c r="I28" s="46"/>
      <c r="J28" s="46"/>
      <c r="K28" s="47">
        <f>(E28/D28)*1000</f>
        <v>58347.142857142855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2535.7289999999998</v>
      </c>
      <c r="F29" s="46">
        <v>12.145</v>
      </c>
      <c r="G29" s="46"/>
      <c r="H29" s="46">
        <v>2523.5839999999998</v>
      </c>
      <c r="I29" s="46"/>
      <c r="J29" s="46"/>
      <c r="K29" s="47">
        <f t="shared" ref="K29:K49" si="5">(E29/D29)*1000</f>
        <v>56349.533333333326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16.95</v>
      </c>
      <c r="D30" s="46">
        <v>442</v>
      </c>
      <c r="E30" s="46">
        <f>F30+G30+H30</f>
        <v>12577.190999999999</v>
      </c>
      <c r="F30" s="46">
        <v>47.351999999999997</v>
      </c>
      <c r="G30" s="46">
        <v>242.31399999999999</v>
      </c>
      <c r="H30" s="46">
        <v>12287.525</v>
      </c>
      <c r="I30" s="46"/>
      <c r="J30" s="46"/>
      <c r="K30" s="82">
        <f>(E30/D30)*1000</f>
        <v>28455.18325791855</v>
      </c>
      <c r="L30" s="55">
        <f>(K30/28858)*100</f>
        <v>98.604141859860533</v>
      </c>
      <c r="M30" s="55">
        <f>(K30/28433.69)*100</f>
        <v>100.07559081469395</v>
      </c>
      <c r="N30" s="58" t="s">
        <v>58</v>
      </c>
      <c r="O30" s="24"/>
      <c r="P30" s="24"/>
      <c r="Q30" s="94">
        <f>28433.69-K30</f>
        <v>-21.493257918551535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16.95</v>
      </c>
      <c r="D32" s="72">
        <v>390</v>
      </c>
      <c r="E32" s="46">
        <f>F32+G32+H32</f>
        <v>11703.391</v>
      </c>
      <c r="F32" s="52">
        <v>46.320999999999998</v>
      </c>
      <c r="G32" s="52">
        <v>242.31399999999999</v>
      </c>
      <c r="H32" s="52">
        <v>11414.755999999999</v>
      </c>
      <c r="I32" s="52"/>
      <c r="J32" s="52"/>
      <c r="K32" s="47">
        <f>(E32/D32)*1000</f>
        <v>30008.694871794869</v>
      </c>
      <c r="L32" s="55">
        <f>(K32/28433.69)*100</f>
        <v>105.53922080389451</v>
      </c>
      <c r="M32" s="55">
        <f>(K32/28433.69)*100</f>
        <v>105.53922080389451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200.161</v>
      </c>
      <c r="F37" s="46">
        <v>0</v>
      </c>
      <c r="G37" s="46"/>
      <c r="H37" s="46">
        <v>200.161</v>
      </c>
      <c r="I37" s="46"/>
      <c r="J37" s="46"/>
      <c r="K37" s="47">
        <f t="shared" si="5"/>
        <v>22240.111111111113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324</v>
      </c>
      <c r="E38" s="46">
        <f t="shared" si="4"/>
        <v>4448.5079999999998</v>
      </c>
      <c r="F38" s="46"/>
      <c r="G38" s="46"/>
      <c r="H38" s="46">
        <v>4448.5079999999998</v>
      </c>
      <c r="I38" s="46"/>
      <c r="J38" s="46"/>
      <c r="K38" s="47">
        <f t="shared" si="5"/>
        <v>13729.962962962964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6">D42+D43+D44+D49</f>
        <v>77</v>
      </c>
      <c r="E40" s="28">
        <f t="shared" si="6"/>
        <v>1967.1979999999999</v>
      </c>
      <c r="F40" s="28">
        <f t="shared" si="6"/>
        <v>9.1709999999999994</v>
      </c>
      <c r="G40" s="28">
        <f t="shared" si="6"/>
        <v>0</v>
      </c>
      <c r="H40" s="28">
        <f t="shared" si="6"/>
        <v>0</v>
      </c>
      <c r="I40" s="28">
        <f>I42+I43+I44+I49</f>
        <v>1958.027</v>
      </c>
      <c r="J40" s="28">
        <f t="shared" ref="J40" si="7">J42+J43+J44+J49</f>
        <v>0</v>
      </c>
      <c r="K40" s="80">
        <f>(H40+I40)/D40*1000</f>
        <v>25428.922077922078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178.19299999999998</v>
      </c>
      <c r="F42" s="65">
        <v>3.2709999999999999</v>
      </c>
      <c r="G42" s="65"/>
      <c r="H42" s="65">
        <v>0</v>
      </c>
      <c r="I42" s="65">
        <v>174.922</v>
      </c>
      <c r="J42" s="65"/>
      <c r="K42" s="66">
        <f t="shared" si="5"/>
        <v>44548.249999999993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129.04900000000001</v>
      </c>
      <c r="F43" s="65">
        <v>2.944</v>
      </c>
      <c r="G43" s="65"/>
      <c r="H43" s="65">
        <v>0</v>
      </c>
      <c r="I43" s="65">
        <v>126.105</v>
      </c>
      <c r="J43" s="65"/>
      <c r="K43" s="66">
        <f t="shared" si="5"/>
        <v>43016.333333333336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84">
        <v>42</v>
      </c>
      <c r="E44" s="65">
        <f t="shared" ref="E44:E49" si="8">F44+G44+H44+I44</f>
        <v>1212.0359999999998</v>
      </c>
      <c r="F44" s="65">
        <v>2.956</v>
      </c>
      <c r="G44" s="65"/>
      <c r="H44" s="65">
        <v>0</v>
      </c>
      <c r="I44" s="65">
        <v>1209.08</v>
      </c>
      <c r="J44" s="65"/>
      <c r="K44" s="83">
        <f t="shared" si="5"/>
        <v>28857.999999999996</v>
      </c>
      <c r="L44" s="69">
        <f>(K44/28858)*100</f>
        <v>99.999999999999986</v>
      </c>
      <c r="M44" s="69">
        <f>(K44/28433.69)*100</f>
        <v>101.49227905347493</v>
      </c>
      <c r="N44" s="60"/>
      <c r="O44" s="60"/>
      <c r="P44" s="60"/>
      <c r="Q44" s="93">
        <f>28433.69-K44</f>
        <v>-424.30999999999767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28</v>
      </c>
      <c r="E49" s="65">
        <f t="shared" si="8"/>
        <v>447.92</v>
      </c>
      <c r="F49" s="65">
        <v>0</v>
      </c>
      <c r="G49" s="65"/>
      <c r="H49" s="65">
        <v>0</v>
      </c>
      <c r="I49" s="65">
        <v>447.92</v>
      </c>
      <c r="J49" s="65"/>
      <c r="K49" s="66">
        <f t="shared" si="5"/>
        <v>15997.142857142859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19" t="s">
        <v>55</v>
      </c>
      <c r="B50" s="119"/>
      <c r="C50" s="119"/>
      <c r="D50" s="119"/>
      <c r="E50" s="119"/>
      <c r="F50" s="119"/>
      <c r="G50" s="119"/>
      <c r="H50" s="119"/>
      <c r="I50" s="91"/>
      <c r="J50" s="1"/>
      <c r="K50" s="67"/>
      <c r="L50" s="4"/>
      <c r="M50" s="4"/>
      <c r="N50" s="11"/>
      <c r="O50" s="11"/>
      <c r="P50" s="11"/>
    </row>
    <row r="51" spans="1:16" ht="19.5" customHeight="1">
      <c r="A51" s="91"/>
      <c r="B51" s="91"/>
      <c r="C51" s="91"/>
      <c r="D51" s="91"/>
      <c r="E51" s="91"/>
      <c r="F51" s="91"/>
      <c r="G51" s="13"/>
      <c r="H51" s="91"/>
      <c r="I51" s="91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0"/>
      <c r="H53" s="2"/>
      <c r="I53" s="2"/>
      <c r="J53" s="2"/>
      <c r="K53" s="35"/>
    </row>
    <row r="54" spans="1:16" ht="18.75">
      <c r="A54" s="90" t="s">
        <v>9</v>
      </c>
      <c r="B54" s="2"/>
      <c r="C54" s="2"/>
      <c r="D54" s="2"/>
      <c r="E54" s="2"/>
      <c r="F54" s="2"/>
      <c r="G54" s="90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J10:J11"/>
    <mergeCell ref="K9:K11"/>
    <mergeCell ref="L9:L11"/>
    <mergeCell ref="M9:M11"/>
    <mergeCell ref="D9:D11"/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9"/>
  <sheetViews>
    <sheetView tabSelected="1" view="pageBreakPreview" zoomScale="60" workbookViewId="0">
      <selection activeCell="G52" sqref="G52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11" t="s">
        <v>40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8.75">
      <c r="A3" s="111" t="s">
        <v>48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18.75">
      <c r="A4" s="127" t="s">
        <v>61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>
      <c r="A5" s="113" t="s">
        <v>10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6" ht="18.75">
      <c r="A6" s="114" t="s">
        <v>49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ht="15.75">
      <c r="A7" s="115" t="s">
        <v>25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6">
      <c r="K8" s="68"/>
    </row>
    <row r="9" spans="1:16" ht="27" customHeight="1">
      <c r="A9" s="105" t="s">
        <v>11</v>
      </c>
      <c r="B9" s="109" t="s">
        <v>27</v>
      </c>
      <c r="C9" s="110"/>
      <c r="D9" s="106" t="s">
        <v>12</v>
      </c>
      <c r="E9" s="109" t="s">
        <v>52</v>
      </c>
      <c r="F9" s="116"/>
      <c r="G9" s="116"/>
      <c r="H9" s="116"/>
      <c r="I9" s="116"/>
      <c r="J9" s="116"/>
      <c r="K9" s="120" t="s">
        <v>13</v>
      </c>
      <c r="L9" s="123" t="s">
        <v>29</v>
      </c>
      <c r="M9" s="123" t="s">
        <v>30</v>
      </c>
      <c r="N9" s="104" t="s">
        <v>31</v>
      </c>
      <c r="O9" s="104"/>
      <c r="P9" s="104"/>
    </row>
    <row r="10" spans="1:16" ht="88.5" customHeight="1">
      <c r="A10" s="105"/>
      <c r="B10" s="106" t="s">
        <v>21</v>
      </c>
      <c r="C10" s="106" t="s">
        <v>41</v>
      </c>
      <c r="D10" s="126"/>
      <c r="E10" s="106" t="s">
        <v>21</v>
      </c>
      <c r="F10" s="107" t="s">
        <v>20</v>
      </c>
      <c r="G10" s="116"/>
      <c r="H10" s="116"/>
      <c r="I10" s="7"/>
      <c r="J10" s="106" t="s">
        <v>19</v>
      </c>
      <c r="K10" s="121"/>
      <c r="L10" s="124"/>
      <c r="M10" s="124"/>
      <c r="N10" s="104"/>
      <c r="O10" s="104"/>
      <c r="P10" s="104"/>
    </row>
    <row r="11" spans="1:16" ht="276" customHeight="1">
      <c r="A11" s="105"/>
      <c r="B11" s="118"/>
      <c r="C11" s="118"/>
      <c r="D11" s="126"/>
      <c r="E11" s="117"/>
      <c r="F11" s="99" t="s">
        <v>24</v>
      </c>
      <c r="G11" s="99" t="s">
        <v>22</v>
      </c>
      <c r="H11" s="5" t="s">
        <v>23</v>
      </c>
      <c r="I11" s="5" t="s">
        <v>44</v>
      </c>
      <c r="J11" s="118"/>
      <c r="K11" s="122"/>
      <c r="L11" s="125"/>
      <c r="M11" s="125"/>
      <c r="N11" s="8" t="s">
        <v>45</v>
      </c>
      <c r="O11" s="8" t="s">
        <v>46</v>
      </c>
      <c r="P11" s="8" t="s">
        <v>47</v>
      </c>
    </row>
    <row r="12" spans="1:16" ht="19.5" customHeight="1">
      <c r="A12" s="106"/>
      <c r="B12" s="107" t="s">
        <v>28</v>
      </c>
      <c r="C12" s="108"/>
      <c r="D12" s="95" t="s">
        <v>0</v>
      </c>
      <c r="E12" s="95" t="s">
        <v>1</v>
      </c>
      <c r="F12" s="95" t="s">
        <v>1</v>
      </c>
      <c r="G12" s="95" t="s">
        <v>1</v>
      </c>
      <c r="H12" s="95" t="s">
        <v>1</v>
      </c>
      <c r="I12" s="95" t="s">
        <v>1</v>
      </c>
      <c r="J12" s="95" t="s">
        <v>1</v>
      </c>
      <c r="K12" s="70" t="s">
        <v>18</v>
      </c>
      <c r="L12" s="95" t="s">
        <v>17</v>
      </c>
      <c r="M12" s="95" t="s">
        <v>17</v>
      </c>
      <c r="N12" s="95" t="s">
        <v>1</v>
      </c>
      <c r="O12" s="95" t="s">
        <v>1</v>
      </c>
      <c r="P12" s="9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674.5</v>
      </c>
      <c r="E15" s="38">
        <f t="shared" si="0"/>
        <v>13335.278999999999</v>
      </c>
      <c r="F15" s="38">
        <f t="shared" si="0"/>
        <v>9.0659999999999989</v>
      </c>
      <c r="G15" s="38">
        <f>G17+G18+G19+G24</f>
        <v>184.28900000000002</v>
      </c>
      <c r="H15" s="38">
        <f>H17+H18+H19+H24</f>
        <v>11370.867</v>
      </c>
      <c r="I15" s="38">
        <f t="shared" si="0"/>
        <v>1771.057</v>
      </c>
      <c r="J15" s="38">
        <f t="shared" si="0"/>
        <v>0</v>
      </c>
      <c r="K15" s="78">
        <f>(H15+I15)/D15*1000</f>
        <v>19483.949592290584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391.23599999999999</v>
      </c>
      <c r="F17" s="39">
        <v>0</v>
      </c>
      <c r="G17" s="39"/>
      <c r="H17" s="39">
        <v>391.23599999999999</v>
      </c>
      <c r="I17" s="39"/>
      <c r="J17" s="39"/>
      <c r="K17" s="40">
        <f>(E17/D17)*1000</f>
        <v>32603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876.49599999999998</v>
      </c>
      <c r="F18" s="43">
        <v>7.04</v>
      </c>
      <c r="G18" s="39">
        <v>8.8949999999999996</v>
      </c>
      <c r="H18" s="39">
        <v>860.56100000000004</v>
      </c>
      <c r="I18" s="39"/>
      <c r="J18" s="39"/>
      <c r="K18" s="40">
        <f t="shared" ref="K18:K24" si="2">(E18/D18)*1000</f>
        <v>36520.666666666664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6037.59</v>
      </c>
      <c r="F19" s="39">
        <v>2.0259999999999998</v>
      </c>
      <c r="G19" s="39">
        <v>175.39400000000001</v>
      </c>
      <c r="H19" s="39">
        <v>5860.17</v>
      </c>
      <c r="I19" s="39">
        <v>0</v>
      </c>
      <c r="J19" s="39"/>
      <c r="K19" s="81">
        <f t="shared" si="2"/>
        <v>26715</v>
      </c>
      <c r="L19" s="43">
        <f>(K19/26715)*100</f>
        <v>100</v>
      </c>
      <c r="M19" s="43">
        <f>(K19/26715)*100</f>
        <v>100</v>
      </c>
      <c r="N19" s="56">
        <v>20.091750000000001</v>
      </c>
      <c r="O19" s="19"/>
      <c r="P19" s="19"/>
      <c r="Q19" s="94">
        <f>26715-K19</f>
        <v>0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412.5</v>
      </c>
      <c r="E24" s="39">
        <f>H24+I24</f>
        <v>6029.9569999999994</v>
      </c>
      <c r="F24" s="39">
        <v>0</v>
      </c>
      <c r="G24" s="39"/>
      <c r="H24" s="39">
        <v>4258.8999999999996</v>
      </c>
      <c r="I24" s="39">
        <v>1771.057</v>
      </c>
      <c r="J24" s="39"/>
      <c r="K24" s="40">
        <f t="shared" si="2"/>
        <v>14618.077575757574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831.1</v>
      </c>
      <c r="E26" s="45">
        <f t="shared" si="3"/>
        <v>20823.343000000001</v>
      </c>
      <c r="F26" s="45">
        <f t="shared" si="3"/>
        <v>84.085999999999999</v>
      </c>
      <c r="G26" s="45">
        <f t="shared" si="3"/>
        <v>309.93400000000003</v>
      </c>
      <c r="H26" s="45">
        <f>H28+H29+H30+H37+H38</f>
        <v>20429.323</v>
      </c>
      <c r="I26" s="45">
        <f t="shared" si="3"/>
        <v>0</v>
      </c>
      <c r="J26" s="45">
        <f t="shared" si="3"/>
        <v>0</v>
      </c>
      <c r="K26" s="79">
        <f>(H26+I26)/D26*1000</f>
        <v>24581.064853808206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1096.405</v>
      </c>
      <c r="F28" s="46">
        <v>29.524999999999999</v>
      </c>
      <c r="G28" s="46">
        <v>19.524000000000001</v>
      </c>
      <c r="H28" s="46">
        <v>1047.356</v>
      </c>
      <c r="I28" s="46"/>
      <c r="J28" s="46"/>
      <c r="K28" s="47">
        <f>(E28/D28)*1000</f>
        <v>52209.761904761908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2538.866</v>
      </c>
      <c r="F29" s="46">
        <v>8.0950000000000006</v>
      </c>
      <c r="G29" s="46"/>
      <c r="H29" s="46">
        <v>2530.7710000000002</v>
      </c>
      <c r="I29" s="46"/>
      <c r="J29" s="46"/>
      <c r="K29" s="47">
        <f t="shared" ref="K29:K49" si="5">(E29/D29)*1000</f>
        <v>56419.244444444448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428.3</v>
      </c>
      <c r="E30" s="46">
        <f>F30+G30+H30</f>
        <v>12406.477000000001</v>
      </c>
      <c r="F30" s="46">
        <v>46.466000000000001</v>
      </c>
      <c r="G30" s="46">
        <v>290.41000000000003</v>
      </c>
      <c r="H30" s="46">
        <v>12069.601000000001</v>
      </c>
      <c r="I30" s="46"/>
      <c r="J30" s="46"/>
      <c r="K30" s="82">
        <f>(E30/D30)*1000</f>
        <v>28966.791968246558</v>
      </c>
      <c r="L30" s="55">
        <f>(K30/28858)*100</f>
        <v>100.37699067241859</v>
      </c>
      <c r="M30" s="55">
        <f>(K30/28858)*100</f>
        <v>100.37699067241859</v>
      </c>
      <c r="N30" s="58" t="s">
        <v>58</v>
      </c>
      <c r="O30" s="24"/>
      <c r="P30" s="24"/>
      <c r="Q30" s="94">
        <f>28858-K30</f>
        <v>-108.7919682465581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399.1</v>
      </c>
      <c r="E32" s="46">
        <f>F32+G32+H32</f>
        <v>11214.203</v>
      </c>
      <c r="F32" s="52">
        <v>45.433999999999997</v>
      </c>
      <c r="G32" s="52"/>
      <c r="H32" s="52">
        <v>11168.769</v>
      </c>
      <c r="I32" s="52"/>
      <c r="J32" s="52"/>
      <c r="K32" s="47">
        <f>(E32/D32)*1000</f>
        <v>28098.729641693808</v>
      </c>
      <c r="L32" s="55">
        <f>(K32/28433.69)*100</f>
        <v>98.821959589816899</v>
      </c>
      <c r="M32" s="55">
        <f>(K32/28433.69)*100</f>
        <v>98.821959589816899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208.41900000000001</v>
      </c>
      <c r="F37" s="46">
        <v>0</v>
      </c>
      <c r="G37" s="46"/>
      <c r="H37" s="46">
        <v>208.41900000000001</v>
      </c>
      <c r="I37" s="46"/>
      <c r="J37" s="46"/>
      <c r="K37" s="47">
        <f t="shared" si="5"/>
        <v>23683.977272727272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328</v>
      </c>
      <c r="E38" s="46">
        <f t="shared" si="4"/>
        <v>4573.1760000000004</v>
      </c>
      <c r="F38" s="46"/>
      <c r="G38" s="46"/>
      <c r="H38" s="46">
        <v>4573.1760000000004</v>
      </c>
      <c r="I38" s="46"/>
      <c r="J38" s="46"/>
      <c r="K38" s="47">
        <f t="shared" si="5"/>
        <v>13942.609756097563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</v>
      </c>
      <c r="E40" s="28">
        <f t="shared" si="7"/>
        <v>1936.8229999999999</v>
      </c>
      <c r="F40" s="28">
        <f t="shared" si="7"/>
        <v>9.1709999999999994</v>
      </c>
      <c r="G40" s="28">
        <f t="shared" si="7"/>
        <v>0</v>
      </c>
      <c r="H40" s="28">
        <f t="shared" si="7"/>
        <v>0</v>
      </c>
      <c r="I40" s="28">
        <f>I42+I43+I44+I49</f>
        <v>1927.652</v>
      </c>
      <c r="J40" s="28">
        <f t="shared" ref="J40" si="8">J42+J43+J44+J49</f>
        <v>0</v>
      </c>
      <c r="K40" s="80">
        <f>(H40+I40)/D40*1000</f>
        <v>24400.6582278481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106.322</v>
      </c>
      <c r="F43" s="65">
        <v>2.944</v>
      </c>
      <c r="G43" s="65"/>
      <c r="H43" s="65">
        <v>0</v>
      </c>
      <c r="I43" s="65">
        <v>103.378</v>
      </c>
      <c r="J43" s="65"/>
      <c r="K43" s="66">
        <f t="shared" si="5"/>
        <v>35440.666666666664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1182.9389999999999</v>
      </c>
      <c r="F44" s="65">
        <v>2.956</v>
      </c>
      <c r="G44" s="65"/>
      <c r="H44" s="65">
        <v>0</v>
      </c>
      <c r="I44" s="65">
        <v>1179.9829999999999</v>
      </c>
      <c r="J44" s="65"/>
      <c r="K44" s="83">
        <f t="shared" si="5"/>
        <v>28852.170731707316</v>
      </c>
      <c r="L44" s="69">
        <f>(K44/28858)*100</f>
        <v>99.979800165317471</v>
      </c>
      <c r="M44" s="69">
        <f>(K44/28858)*100</f>
        <v>99.979800165317471</v>
      </c>
      <c r="N44" s="60"/>
      <c r="O44" s="60"/>
      <c r="P44" s="60"/>
      <c r="Q44" s="100">
        <f>28858-K44</f>
        <v>5.8292682926839916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31</v>
      </c>
      <c r="E49" s="65">
        <f t="shared" si="9"/>
        <v>466.56200000000001</v>
      </c>
      <c r="F49" s="65">
        <v>0</v>
      </c>
      <c r="G49" s="65"/>
      <c r="H49" s="65">
        <v>0</v>
      </c>
      <c r="I49" s="65">
        <v>466.56200000000001</v>
      </c>
      <c r="J49" s="65"/>
      <c r="K49" s="66">
        <f t="shared" si="5"/>
        <v>15050.387096774195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19" t="s">
        <v>55</v>
      </c>
      <c r="B50" s="119"/>
      <c r="C50" s="119"/>
      <c r="D50" s="119"/>
      <c r="E50" s="119"/>
      <c r="F50" s="119"/>
      <c r="G50" s="119"/>
      <c r="H50" s="119"/>
      <c r="I50" s="98"/>
      <c r="J50" s="1"/>
      <c r="K50" s="67"/>
      <c r="L50" s="4"/>
      <c r="M50" s="4"/>
      <c r="N50" s="11"/>
      <c r="O50" s="11"/>
      <c r="P50" s="11"/>
    </row>
    <row r="51" spans="1:16" ht="19.5" customHeight="1">
      <c r="A51" s="98"/>
      <c r="B51" s="98"/>
      <c r="C51" s="98"/>
      <c r="D51" s="98"/>
      <c r="E51" s="98"/>
      <c r="F51" s="98"/>
      <c r="G51" s="13"/>
      <c r="H51" s="98"/>
      <c r="I51" s="98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97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6"/>
      <c r="H53" s="2"/>
      <c r="I53" s="2"/>
      <c r="J53" s="2"/>
      <c r="K53" s="35"/>
    </row>
    <row r="54" spans="1:16" ht="18.75">
      <c r="A54" s="96" t="s">
        <v>9</v>
      </c>
      <c r="B54" s="2"/>
      <c r="C54" s="2"/>
      <c r="D54" s="2"/>
      <c r="E54" s="2"/>
      <c r="F54" s="2"/>
      <c r="G54" s="9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24" zoomScale="60" workbookViewId="0">
      <selection activeCell="A24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37" zoomScale="60" workbookViewId="0">
      <selection activeCell="A37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3" zoomScale="60" workbookViewId="0">
      <selection activeCell="A13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zoomScale="66" zoomScaleSheetLayoutView="66" workbookViewId="0">
      <selection activeCell="A9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5" zoomScale="60" zoomScaleNormal="100" workbookViewId="0">
      <selection activeCell="A5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3" zoomScale="60" zoomScaleNormal="100" workbookViewId="0">
      <selection activeCell="A13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27" zoomScale="60" zoomScaleNormal="100" workbookViewId="0">
      <selection activeCell="A27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G1:K1"/>
  <sheetViews>
    <sheetView view="pageBreakPreview" topLeftCell="A24" zoomScale="60" zoomScaleNormal="100" workbookViewId="0">
      <selection activeCell="A24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9" zoomScale="60" zoomScaleNormal="100" workbookViewId="0">
      <selection activeCell="A19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fitToWidth="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view="pageBreakPreview" topLeftCell="A43" zoomScale="60" zoomScaleNormal="100" workbookViewId="0">
      <selection activeCell="A43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6384" width="8.7109375" style="10"/>
  </cols>
  <sheetData>
    <row r="1" spans="1:16">
      <c r="K1" s="68"/>
      <c r="M1" s="3"/>
    </row>
    <row r="2" spans="1:16" ht="18.75">
      <c r="A2" s="111" t="s">
        <v>40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8.75">
      <c r="A3" s="111" t="s">
        <v>48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18.75">
      <c r="A4" s="111" t="s">
        <v>59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>
      <c r="A5" s="113" t="s">
        <v>10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6" ht="18.75">
      <c r="A6" s="128" t="s">
        <v>49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ht="15.75">
      <c r="A7" s="115" t="s">
        <v>25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6">
      <c r="K8" s="68"/>
    </row>
    <row r="9" spans="1:16" ht="27" customHeight="1">
      <c r="A9" s="105" t="s">
        <v>11</v>
      </c>
      <c r="B9" s="109" t="s">
        <v>27</v>
      </c>
      <c r="C9" s="110"/>
      <c r="D9" s="106" t="s">
        <v>12</v>
      </c>
      <c r="E9" s="109" t="s">
        <v>52</v>
      </c>
      <c r="F9" s="116"/>
      <c r="G9" s="116"/>
      <c r="H9" s="116"/>
      <c r="I9" s="116"/>
      <c r="J9" s="116"/>
      <c r="K9" s="120" t="s">
        <v>13</v>
      </c>
      <c r="L9" s="123" t="s">
        <v>29</v>
      </c>
      <c r="M9" s="123" t="s">
        <v>30</v>
      </c>
      <c r="N9" s="104" t="s">
        <v>31</v>
      </c>
      <c r="O9" s="104"/>
      <c r="P9" s="104"/>
    </row>
    <row r="10" spans="1:16" ht="88.5" customHeight="1">
      <c r="A10" s="105"/>
      <c r="B10" s="106" t="s">
        <v>21</v>
      </c>
      <c r="C10" s="106" t="s">
        <v>41</v>
      </c>
      <c r="D10" s="126"/>
      <c r="E10" s="106" t="s">
        <v>21</v>
      </c>
      <c r="F10" s="107" t="s">
        <v>20</v>
      </c>
      <c r="G10" s="116"/>
      <c r="H10" s="116"/>
      <c r="I10" s="7"/>
      <c r="J10" s="106" t="s">
        <v>19</v>
      </c>
      <c r="K10" s="121"/>
      <c r="L10" s="124"/>
      <c r="M10" s="124"/>
      <c r="N10" s="104"/>
      <c r="O10" s="104"/>
      <c r="P10" s="104"/>
    </row>
    <row r="11" spans="1:16" ht="276" customHeight="1">
      <c r="A11" s="105"/>
      <c r="B11" s="118"/>
      <c r="C11" s="118"/>
      <c r="D11" s="126"/>
      <c r="E11" s="117"/>
      <c r="F11" s="88" t="s">
        <v>24</v>
      </c>
      <c r="G11" s="88" t="s">
        <v>22</v>
      </c>
      <c r="H11" s="5" t="s">
        <v>23</v>
      </c>
      <c r="I11" s="5" t="s">
        <v>44</v>
      </c>
      <c r="J11" s="118"/>
      <c r="K11" s="122"/>
      <c r="L11" s="125"/>
      <c r="M11" s="125"/>
      <c r="N11" s="8" t="s">
        <v>45</v>
      </c>
      <c r="O11" s="8" t="s">
        <v>46</v>
      </c>
      <c r="P11" s="8" t="s">
        <v>47</v>
      </c>
    </row>
    <row r="12" spans="1:16" ht="19.5" customHeight="1">
      <c r="A12" s="106"/>
      <c r="B12" s="107" t="s">
        <v>28</v>
      </c>
      <c r="C12" s="108"/>
      <c r="D12" s="85" t="s">
        <v>0</v>
      </c>
      <c r="E12" s="85" t="s">
        <v>1</v>
      </c>
      <c r="F12" s="85" t="s">
        <v>1</v>
      </c>
      <c r="G12" s="85" t="s">
        <v>1</v>
      </c>
      <c r="H12" s="85" t="s">
        <v>1</v>
      </c>
      <c r="I12" s="85" t="s">
        <v>1</v>
      </c>
      <c r="J12" s="85" t="s">
        <v>1</v>
      </c>
      <c r="K12" s="70" t="s">
        <v>18</v>
      </c>
      <c r="L12" s="85" t="s">
        <v>17</v>
      </c>
      <c r="M12" s="85" t="s">
        <v>17</v>
      </c>
      <c r="N12" s="85" t="s">
        <v>1</v>
      </c>
      <c r="O12" s="85" t="s">
        <v>1</v>
      </c>
      <c r="P12" s="8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683.5</v>
      </c>
      <c r="E15" s="38">
        <f t="shared" si="0"/>
        <v>15749.347</v>
      </c>
      <c r="F15" s="38">
        <f t="shared" si="0"/>
        <v>8.277000000000001</v>
      </c>
      <c r="G15" s="38">
        <f>G17+G18+G19+G24</f>
        <v>105.033</v>
      </c>
      <c r="H15" s="38">
        <f>H17+H18+H19+H24</f>
        <v>13994.584000000001</v>
      </c>
      <c r="I15" s="38">
        <f t="shared" si="0"/>
        <v>1641.453</v>
      </c>
      <c r="J15" s="38">
        <f t="shared" si="0"/>
        <v>0</v>
      </c>
      <c r="K15" s="78">
        <f>(H15+I15)/D15*1000</f>
        <v>22876.425749817121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6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456.09500000000003</v>
      </c>
      <c r="F17" s="39">
        <v>0</v>
      </c>
      <c r="G17" s="39">
        <v>6.3810000000000002</v>
      </c>
      <c r="H17" s="39">
        <v>449.714</v>
      </c>
      <c r="I17" s="39"/>
      <c r="J17" s="39"/>
      <c r="K17" s="40">
        <f>(E17/D17)*1000</f>
        <v>38007.916666666664</v>
      </c>
      <c r="L17" s="39" t="s">
        <v>2</v>
      </c>
      <c r="M17" s="39" t="s">
        <v>2</v>
      </c>
      <c r="N17" s="19"/>
      <c r="O17" s="19"/>
      <c r="P17" s="19"/>
    </row>
    <row r="18" spans="1:16" ht="66" customHeight="1">
      <c r="A18" s="20" t="s">
        <v>33</v>
      </c>
      <c r="B18" s="38">
        <v>24</v>
      </c>
      <c r="C18" s="16" t="s">
        <v>37</v>
      </c>
      <c r="D18" s="39">
        <v>23.5</v>
      </c>
      <c r="E18" s="39">
        <f t="shared" ref="E18:E23" si="1">F18+G18+H18+J18</f>
        <v>749.697</v>
      </c>
      <c r="F18" s="39">
        <v>6.4710000000000001</v>
      </c>
      <c r="G18" s="39"/>
      <c r="H18" s="39">
        <v>743.226</v>
      </c>
      <c r="I18" s="39"/>
      <c r="J18" s="39"/>
      <c r="K18" s="40">
        <f t="shared" ref="K18:K24" si="2">(E18/D18)*1000</f>
        <v>31902</v>
      </c>
      <c r="L18" s="39" t="s">
        <v>2</v>
      </c>
      <c r="M18" s="39" t="s">
        <v>2</v>
      </c>
      <c r="N18" s="19"/>
      <c r="O18" s="19"/>
      <c r="P18" s="19"/>
    </row>
    <row r="19" spans="1:16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8759.6270000000004</v>
      </c>
      <c r="F19" s="39">
        <v>1.806</v>
      </c>
      <c r="G19" s="39">
        <v>98.652000000000001</v>
      </c>
      <c r="H19" s="39">
        <v>8659.1689999999999</v>
      </c>
      <c r="I19" s="39">
        <v>0</v>
      </c>
      <c r="J19" s="39"/>
      <c r="K19" s="81">
        <f t="shared" si="2"/>
        <v>38588.66519823789</v>
      </c>
      <c r="L19" s="43">
        <f>(K19/26400)*100</f>
        <v>146.16918635696169</v>
      </c>
      <c r="M19" s="43">
        <f>(K19/24615.7)*100</f>
        <v>156.76444382340492</v>
      </c>
      <c r="N19" s="56">
        <v>20.091750000000001</v>
      </c>
      <c r="O19" s="19"/>
      <c r="P19" s="19"/>
    </row>
    <row r="20" spans="1:16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6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6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6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6" ht="48.75" customHeight="1">
      <c r="A24" s="20" t="s">
        <v>5</v>
      </c>
      <c r="B24" s="38">
        <v>548.4</v>
      </c>
      <c r="C24" s="16" t="s">
        <v>37</v>
      </c>
      <c r="D24" s="39">
        <v>421</v>
      </c>
      <c r="E24" s="39">
        <f>H24+I24</f>
        <v>5783.9279999999999</v>
      </c>
      <c r="F24" s="39">
        <v>0</v>
      </c>
      <c r="G24" s="39"/>
      <c r="H24" s="39">
        <v>4142.4750000000004</v>
      </c>
      <c r="I24" s="39">
        <v>1641.453</v>
      </c>
      <c r="J24" s="39"/>
      <c r="K24" s="40">
        <f t="shared" si="2"/>
        <v>13738.546318289786</v>
      </c>
      <c r="L24" s="39" t="s">
        <v>2</v>
      </c>
      <c r="M24" s="39" t="s">
        <v>2</v>
      </c>
      <c r="N24" s="19"/>
      <c r="O24" s="19"/>
      <c r="P24" s="19"/>
    </row>
    <row r="25" spans="1:16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6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843.5</v>
      </c>
      <c r="E26" s="45">
        <f t="shared" si="3"/>
        <v>23983.913</v>
      </c>
      <c r="F26" s="45">
        <f t="shared" si="3"/>
        <v>80.311999999999998</v>
      </c>
      <c r="G26" s="45">
        <f t="shared" si="3"/>
        <v>254.72499999999999</v>
      </c>
      <c r="H26" s="45">
        <f>H28+H29+H30+H37+H38</f>
        <v>23648.876</v>
      </c>
      <c r="I26" s="45">
        <f t="shared" si="3"/>
        <v>0</v>
      </c>
      <c r="J26" s="45">
        <f t="shared" si="3"/>
        <v>0</v>
      </c>
      <c r="K26" s="79">
        <f>(H26+I26)/D26*1000</f>
        <v>28036.604623592175</v>
      </c>
      <c r="L26" s="46" t="s">
        <v>2</v>
      </c>
      <c r="M26" s="46" t="s">
        <v>2</v>
      </c>
      <c r="N26" s="24"/>
      <c r="O26" s="24"/>
      <c r="P26" s="24"/>
    </row>
    <row r="27" spans="1:16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6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1047.7169999999999</v>
      </c>
      <c r="F28" s="46">
        <v>28.504999999999999</v>
      </c>
      <c r="G28" s="46">
        <v>47.826000000000001</v>
      </c>
      <c r="H28" s="46">
        <v>971.38599999999997</v>
      </c>
      <c r="I28" s="46"/>
      <c r="J28" s="46"/>
      <c r="K28" s="47">
        <f>(E28/D28)*1000</f>
        <v>49891.28571428571</v>
      </c>
      <c r="L28" s="46" t="s">
        <v>2</v>
      </c>
      <c r="M28" s="46" t="s">
        <v>2</v>
      </c>
      <c r="N28" s="24"/>
      <c r="O28" s="24"/>
      <c r="P28" s="24"/>
    </row>
    <row r="29" spans="1:16" ht="138" customHeight="1">
      <c r="A29" s="23" t="s">
        <v>43</v>
      </c>
      <c r="B29" s="45">
        <v>45.75</v>
      </c>
      <c r="C29" s="25" t="s">
        <v>37</v>
      </c>
      <c r="D29" s="46">
        <v>44.5</v>
      </c>
      <c r="E29" s="46">
        <f t="shared" ref="E29:E38" si="4">F29+G29+H29</f>
        <v>2487.8289999999997</v>
      </c>
      <c r="F29" s="46">
        <v>10.138</v>
      </c>
      <c r="G29" s="46"/>
      <c r="H29" s="46">
        <v>2477.6909999999998</v>
      </c>
      <c r="I29" s="46"/>
      <c r="J29" s="46"/>
      <c r="K29" s="47">
        <f t="shared" ref="K29:K49" si="5">(E29/D29)*1000</f>
        <v>55906.269662921339</v>
      </c>
      <c r="L29" s="46" t="s">
        <v>2</v>
      </c>
      <c r="M29" s="46" t="s">
        <v>2</v>
      </c>
      <c r="N29" s="24"/>
      <c r="O29" s="24"/>
      <c r="P29" s="24"/>
    </row>
    <row r="30" spans="1:16" ht="97.5" customHeight="1">
      <c r="A30" s="23" t="s">
        <v>54</v>
      </c>
      <c r="B30" s="45">
        <v>705.34</v>
      </c>
      <c r="C30" s="45">
        <v>17.75</v>
      </c>
      <c r="D30" s="46">
        <v>440.5</v>
      </c>
      <c r="E30" s="46">
        <f>F30+G30+H30</f>
        <v>16186.525</v>
      </c>
      <c r="F30" s="46">
        <v>41.668999999999997</v>
      </c>
      <c r="G30" s="46">
        <v>206.899</v>
      </c>
      <c r="H30" s="46">
        <v>15937.957</v>
      </c>
      <c r="I30" s="46"/>
      <c r="J30" s="46"/>
      <c r="K30" s="82">
        <f>(E30/D30)*1000</f>
        <v>36745.800227014755</v>
      </c>
      <c r="L30" s="55">
        <f>(K30/26500)*100</f>
        <v>138.66339708307456</v>
      </c>
      <c r="M30" s="55">
        <f>(K30/26543.96)*100</f>
        <v>138.43375376927466</v>
      </c>
      <c r="N30" s="58">
        <v>40.131540000000001</v>
      </c>
      <c r="O30" s="24"/>
      <c r="P30" s="24"/>
    </row>
    <row r="31" spans="1:16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6" s="54" customFormat="1" ht="22.5" customHeight="1">
      <c r="A32" s="26" t="s">
        <v>39</v>
      </c>
      <c r="B32" s="51">
        <v>604.6</v>
      </c>
      <c r="C32" s="48">
        <v>17.75</v>
      </c>
      <c r="D32" s="72">
        <v>409</v>
      </c>
      <c r="E32" s="46">
        <f>F32+G32+H32</f>
        <v>14924.022000000001</v>
      </c>
      <c r="F32" s="52">
        <v>40.765999999999998</v>
      </c>
      <c r="G32" s="52">
        <v>206.899</v>
      </c>
      <c r="H32" s="52">
        <v>14676.357</v>
      </c>
      <c r="I32" s="52"/>
      <c r="J32" s="52"/>
      <c r="K32" s="47">
        <f>(E32/D32)*1000</f>
        <v>36489.051344743282</v>
      </c>
      <c r="L32" s="55">
        <f>(K32/26500)*100</f>
        <v>137.69453337638976</v>
      </c>
      <c r="M32" s="55">
        <f>(K32/26543.96)*100</f>
        <v>137.46649461777099</v>
      </c>
      <c r="N32" s="57">
        <v>40.131540000000001</v>
      </c>
      <c r="O32" s="53"/>
      <c r="P32" s="53"/>
    </row>
    <row r="33" spans="1:16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6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6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6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6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186.60599999999999</v>
      </c>
      <c r="F37" s="46">
        <v>0</v>
      </c>
      <c r="G37" s="46"/>
      <c r="H37" s="46">
        <v>186.60599999999999</v>
      </c>
      <c r="I37" s="46"/>
      <c r="J37" s="46"/>
      <c r="K37" s="47">
        <f t="shared" si="5"/>
        <v>20734</v>
      </c>
      <c r="L37" s="46"/>
      <c r="M37" s="46"/>
      <c r="N37" s="24"/>
      <c r="O37" s="24"/>
      <c r="P37" s="24"/>
    </row>
    <row r="38" spans="1:16" ht="33" customHeight="1">
      <c r="A38" s="23" t="s">
        <v>5</v>
      </c>
      <c r="B38" s="45">
        <v>398.2</v>
      </c>
      <c r="C38" s="25" t="s">
        <v>37</v>
      </c>
      <c r="D38" s="46">
        <v>328.5</v>
      </c>
      <c r="E38" s="46">
        <f t="shared" si="4"/>
        <v>4075.2359999999999</v>
      </c>
      <c r="F38" s="46"/>
      <c r="G38" s="46"/>
      <c r="H38" s="46">
        <v>4075.2359999999999</v>
      </c>
      <c r="I38" s="46"/>
      <c r="J38" s="46"/>
      <c r="K38" s="47">
        <f t="shared" si="5"/>
        <v>12405.589041095891</v>
      </c>
      <c r="L38" s="46" t="s">
        <v>2</v>
      </c>
      <c r="M38" s="46" t="s">
        <v>2</v>
      </c>
      <c r="N38" s="24"/>
      <c r="O38" s="24"/>
      <c r="P38" s="24"/>
    </row>
    <row r="39" spans="1:16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6" ht="15.6" customHeight="1">
      <c r="A40" s="27" t="s">
        <v>53</v>
      </c>
      <c r="B40" s="28">
        <f>B42+B43+B44+B49</f>
        <v>127.25999999999999</v>
      </c>
      <c r="C40" s="32" t="s">
        <v>37</v>
      </c>
      <c r="D40" s="28">
        <f t="shared" ref="D40:H40" si="6">D42+D43+D44+D49</f>
        <v>76</v>
      </c>
      <c r="E40" s="28">
        <f t="shared" si="6"/>
        <v>3042.49</v>
      </c>
      <c r="F40" s="28">
        <f t="shared" si="6"/>
        <v>8.6850000000000005</v>
      </c>
      <c r="G40" s="28">
        <f t="shared" si="6"/>
        <v>0</v>
      </c>
      <c r="H40" s="28">
        <f t="shared" si="6"/>
        <v>0</v>
      </c>
      <c r="I40" s="28">
        <f>I42+I43+I44+I49</f>
        <v>3033.8049999999998</v>
      </c>
      <c r="J40" s="28">
        <f t="shared" ref="J40" si="7">J42+J43+J44+J49</f>
        <v>0</v>
      </c>
      <c r="K40" s="80">
        <f>(H40+I40)/D40*1000</f>
        <v>39918.48684210526</v>
      </c>
      <c r="L40" s="30" t="s">
        <v>2</v>
      </c>
      <c r="M40" s="30" t="s">
        <v>2</v>
      </c>
      <c r="N40" s="60"/>
      <c r="O40" s="60"/>
      <c r="P40" s="60"/>
    </row>
    <row r="41" spans="1:16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6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158.72300000000001</v>
      </c>
      <c r="F42" s="65">
        <v>3.145</v>
      </c>
      <c r="G42" s="65"/>
      <c r="H42" s="65">
        <v>0</v>
      </c>
      <c r="I42" s="65">
        <v>155.578</v>
      </c>
      <c r="J42" s="65"/>
      <c r="K42" s="66">
        <f t="shared" si="5"/>
        <v>39680.75</v>
      </c>
      <c r="L42" s="65" t="s">
        <v>2</v>
      </c>
      <c r="M42" s="65" t="s">
        <v>2</v>
      </c>
      <c r="N42" s="60"/>
      <c r="O42" s="60"/>
      <c r="P42" s="60"/>
    </row>
    <row r="43" spans="1:16" ht="69" customHeight="1">
      <c r="A43" s="27" t="s">
        <v>33</v>
      </c>
      <c r="B43" s="62">
        <v>4</v>
      </c>
      <c r="C43" s="32" t="s">
        <v>37</v>
      </c>
      <c r="D43" s="65">
        <v>4</v>
      </c>
      <c r="E43" s="65">
        <f>F43+G43+H43+I43</f>
        <v>158.53699999999998</v>
      </c>
      <c r="F43" s="65">
        <v>2.831</v>
      </c>
      <c r="G43" s="65"/>
      <c r="H43" s="65">
        <v>0</v>
      </c>
      <c r="I43" s="65">
        <v>155.70599999999999</v>
      </c>
      <c r="J43" s="65"/>
      <c r="K43" s="66">
        <f t="shared" si="5"/>
        <v>39634.249999999993</v>
      </c>
      <c r="L43" s="65" t="s">
        <v>2</v>
      </c>
      <c r="M43" s="65" t="s">
        <v>2</v>
      </c>
      <c r="N43" s="60"/>
      <c r="O43" s="60"/>
      <c r="P43" s="60"/>
    </row>
    <row r="44" spans="1:16" ht="94.5" customHeight="1">
      <c r="A44" s="34" t="s">
        <v>36</v>
      </c>
      <c r="B44" s="63">
        <v>73.41</v>
      </c>
      <c r="C44" s="63">
        <v>6.5</v>
      </c>
      <c r="D44" s="84">
        <v>41</v>
      </c>
      <c r="E44" s="65">
        <f t="shared" ref="E44:E49" si="8">F44+G44+H44+I44</f>
        <v>2291.8999999999996</v>
      </c>
      <c r="F44" s="84">
        <v>2.7090000000000001</v>
      </c>
      <c r="G44" s="65"/>
      <c r="H44" s="65">
        <v>0</v>
      </c>
      <c r="I44" s="65">
        <v>2289.1909999999998</v>
      </c>
      <c r="J44" s="65"/>
      <c r="K44" s="83">
        <f t="shared" si="5"/>
        <v>55899.999999999993</v>
      </c>
      <c r="L44" s="69">
        <f>(K44/24800)*100</f>
        <v>225.40322580645159</v>
      </c>
      <c r="M44" s="69">
        <f>(K44/25574)*100</f>
        <v>218.5813717056385</v>
      </c>
      <c r="N44" s="60"/>
      <c r="O44" s="60"/>
      <c r="P44" s="60"/>
    </row>
    <row r="45" spans="1:16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6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6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6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8"/>
        <v>433.33</v>
      </c>
      <c r="F49" s="65">
        <v>0</v>
      </c>
      <c r="G49" s="65"/>
      <c r="H49" s="65">
        <v>0</v>
      </c>
      <c r="I49" s="65">
        <v>433.33</v>
      </c>
      <c r="J49" s="65"/>
      <c r="K49" s="66">
        <f t="shared" si="5"/>
        <v>16049.259259259259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19" t="s">
        <v>55</v>
      </c>
      <c r="B50" s="119"/>
      <c r="C50" s="119"/>
      <c r="D50" s="119"/>
      <c r="E50" s="119"/>
      <c r="F50" s="119"/>
      <c r="G50" s="119"/>
      <c r="H50" s="119"/>
      <c r="I50" s="87"/>
      <c r="J50" s="1"/>
      <c r="K50" s="67"/>
      <c r="L50" s="4"/>
      <c r="M50" s="4"/>
      <c r="N50" s="11"/>
      <c r="O50" s="11"/>
      <c r="P50" s="11"/>
    </row>
    <row r="51" spans="1:16" ht="19.5" customHeight="1">
      <c r="A51" s="87"/>
      <c r="B51" s="87"/>
      <c r="C51" s="87"/>
      <c r="D51" s="87"/>
      <c r="E51" s="87"/>
      <c r="F51" s="87"/>
      <c r="G51" s="13"/>
      <c r="H51" s="87"/>
      <c r="I51" s="8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86"/>
      <c r="H53" s="2"/>
      <c r="I53" s="2"/>
      <c r="J53" s="2"/>
      <c r="K53" s="35"/>
    </row>
    <row r="54" spans="1:16" ht="18.75">
      <c r="A54" s="86" t="s">
        <v>9</v>
      </c>
      <c r="B54" s="2"/>
      <c r="C54" s="2"/>
      <c r="D54" s="2"/>
      <c r="E54" s="2"/>
      <c r="F54" s="2"/>
      <c r="G54" s="8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Январь!Заголовки_для_печати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Bryanskaya</cp:lastModifiedBy>
  <cp:lastPrinted>2018-03-05T05:09:54Z</cp:lastPrinted>
  <dcterms:created xsi:type="dcterms:W3CDTF">2013-04-16T11:53:23Z</dcterms:created>
  <dcterms:modified xsi:type="dcterms:W3CDTF">2018-03-05T05:44:01Z</dcterms:modified>
</cp:coreProperties>
</file>