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0" yWindow="240" windowWidth="19440" windowHeight="8610" activeTab="1"/>
  </bookViews>
  <sheets>
    <sheet name="январь" sheetId="1" r:id="rId1"/>
    <sheet name="февраль" sheetId="2" r:id="rId2"/>
  </sheets>
  <definedNames>
    <definedName name="_xlnm.Print_Titles" localSheetId="0">январь!$9:$15</definedName>
    <definedName name="_xlnm.Print_Area" localSheetId="1">февраль!$A$1:$O$77</definedName>
    <definedName name="_xlnm.Print_Area" localSheetId="0">январь!$A$1:$O$77</definedName>
  </definedNames>
  <calcPr calcId="124519" iterate="1"/>
</workbook>
</file>

<file path=xl/calcChain.xml><?xml version="1.0" encoding="utf-8"?>
<calcChain xmlns="http://schemas.openxmlformats.org/spreadsheetml/2006/main">
  <c r="F67" i="2"/>
  <c r="M67" s="1"/>
  <c r="F66"/>
  <c r="M66" s="1"/>
  <c r="F65"/>
  <c r="M65" s="1"/>
  <c r="F64"/>
  <c r="M64" s="1"/>
  <c r="F63"/>
  <c r="M63" s="1"/>
  <c r="F62"/>
  <c r="M62" s="1"/>
  <c r="F60"/>
  <c r="M60" s="1"/>
  <c r="N60" s="1"/>
  <c r="O60" s="1"/>
  <c r="F59"/>
  <c r="F58"/>
  <c r="M58" s="1"/>
  <c r="L56"/>
  <c r="K56"/>
  <c r="J56"/>
  <c r="I56"/>
  <c r="H56"/>
  <c r="G56"/>
  <c r="E56"/>
  <c r="C56"/>
  <c r="F52"/>
  <c r="M52" s="1"/>
  <c r="F51"/>
  <c r="F49"/>
  <c r="M49" s="1"/>
  <c r="F48"/>
  <c r="M48" s="1"/>
  <c r="M47"/>
  <c r="F47"/>
  <c r="F46"/>
  <c r="M46" s="1"/>
  <c r="F45"/>
  <c r="M45" s="1"/>
  <c r="F43"/>
  <c r="M43" s="1"/>
  <c r="M42"/>
  <c r="F42"/>
  <c r="F41"/>
  <c r="M41" s="1"/>
  <c r="P39"/>
  <c r="Q40" s="1"/>
  <c r="F39"/>
  <c r="M39" s="1"/>
  <c r="O39" s="1"/>
  <c r="F38"/>
  <c r="M38" s="1"/>
  <c r="F36"/>
  <c r="M36" s="1"/>
  <c r="F35"/>
  <c r="F33"/>
  <c r="M33" s="1"/>
  <c r="L31"/>
  <c r="K31"/>
  <c r="J31"/>
  <c r="I31"/>
  <c r="H31"/>
  <c r="G31"/>
  <c r="E31"/>
  <c r="C31"/>
  <c r="F29"/>
  <c r="M29" s="1"/>
  <c r="F28"/>
  <c r="M28" s="1"/>
  <c r="M27"/>
  <c r="F27"/>
  <c r="F26"/>
  <c r="M26" s="1"/>
  <c r="M25"/>
  <c r="F25"/>
  <c r="F24"/>
  <c r="M24" s="1"/>
  <c r="F22"/>
  <c r="M22" s="1"/>
  <c r="N22" s="1"/>
  <c r="F21"/>
  <c r="F20"/>
  <c r="M20" s="1"/>
  <c r="L18"/>
  <c r="K18"/>
  <c r="J18"/>
  <c r="I18"/>
  <c r="H18"/>
  <c r="G18"/>
  <c r="E18"/>
  <c r="C18"/>
  <c r="F56" l="1"/>
  <c r="M56" s="1"/>
  <c r="N39"/>
  <c r="F18"/>
  <c r="M18" s="1"/>
  <c r="M21"/>
  <c r="M59"/>
  <c r="F31"/>
  <c r="M31" s="1"/>
  <c r="G31" i="1"/>
  <c r="K31"/>
  <c r="F41" l="1"/>
  <c r="F39"/>
  <c r="P39"/>
  <c r="Q40" s="1"/>
  <c r="G18"/>
  <c r="N22"/>
  <c r="F22"/>
  <c r="M22" s="1"/>
  <c r="F67" l="1"/>
  <c r="M67" s="1"/>
  <c r="F66"/>
  <c r="M66" s="1"/>
  <c r="F65"/>
  <c r="M65" s="1"/>
  <c r="M64"/>
  <c r="F64"/>
  <c r="F63"/>
  <c r="M63" s="1"/>
  <c r="F62"/>
  <c r="M62" s="1"/>
  <c r="J56"/>
  <c r="F60"/>
  <c r="M60" s="1"/>
  <c r="N60" s="1"/>
  <c r="O60" s="1"/>
  <c r="F59"/>
  <c r="F58"/>
  <c r="M58" s="1"/>
  <c r="L56"/>
  <c r="K56"/>
  <c r="I56"/>
  <c r="H56"/>
  <c r="G56"/>
  <c r="E56"/>
  <c r="C56"/>
  <c r="F52"/>
  <c r="M52" s="1"/>
  <c r="F51"/>
  <c r="F49"/>
  <c r="M49" s="1"/>
  <c r="F48"/>
  <c r="M48" s="1"/>
  <c r="F47"/>
  <c r="M47" s="1"/>
  <c r="F46"/>
  <c r="M46" s="1"/>
  <c r="F45"/>
  <c r="M45" s="1"/>
  <c r="F43"/>
  <c r="M43" s="1"/>
  <c r="F42"/>
  <c r="M42" s="1"/>
  <c r="M41"/>
  <c r="M39"/>
  <c r="N39" s="1"/>
  <c r="O39" s="1"/>
  <c r="F38"/>
  <c r="M38" s="1"/>
  <c r="F36"/>
  <c r="M36" s="1"/>
  <c r="F35"/>
  <c r="M35" s="1"/>
  <c r="F33"/>
  <c r="M33" s="1"/>
  <c r="L31"/>
  <c r="J31"/>
  <c r="I31"/>
  <c r="H31"/>
  <c r="E31"/>
  <c r="C31"/>
  <c r="F29"/>
  <c r="F28"/>
  <c r="M28" s="1"/>
  <c r="F27"/>
  <c r="M27" s="1"/>
  <c r="F26"/>
  <c r="M26" s="1"/>
  <c r="F25"/>
  <c r="M25" s="1"/>
  <c r="F24"/>
  <c r="M24" s="1"/>
  <c r="F21"/>
  <c r="M21" s="1"/>
  <c r="F20"/>
  <c r="M20" s="1"/>
  <c r="L18"/>
  <c r="K18"/>
  <c r="J18"/>
  <c r="I18"/>
  <c r="H18"/>
  <c r="E18"/>
  <c r="C18"/>
  <c r="F31" l="1"/>
  <c r="M31" s="1"/>
  <c r="F56"/>
  <c r="M56" s="1"/>
  <c r="F18"/>
  <c r="M18" s="1"/>
  <c r="M29"/>
  <c r="M59"/>
</calcChain>
</file>

<file path=xl/sharedStrings.xml><?xml version="1.0" encoding="utf-8"?>
<sst xmlns="http://schemas.openxmlformats.org/spreadsheetml/2006/main" count="304" uniqueCount="66">
  <si>
    <t>Среднемесячная  заработная плата работников</t>
  </si>
  <si>
    <t>муниципальных  образовательных организаций Тульской области</t>
  </si>
  <si>
    <t>(указать месяц)</t>
  </si>
  <si>
    <t>Киреевский район</t>
  </si>
  <si>
    <t>(наименование муниципального образования)</t>
  </si>
  <si>
    <t>Наименование категории работников образовательных организаций</t>
  </si>
  <si>
    <t>Штатная численность работников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</si>
  <si>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</si>
  <si>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>Фонд заработной платы (без начислений)*</t>
  </si>
  <si>
    <t>Размер средней заработной платы работников образовательных организаций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</si>
  <si>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</si>
  <si>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</si>
  <si>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t>Всего</t>
  </si>
  <si>
    <t>в том числе фактическое количество шт. ед.,  занятых другими работниками учреждения и внешними совместителями</t>
  </si>
  <si>
    <t xml:space="preserve">в том числе: </t>
  </si>
  <si>
    <t>за счет средств бюджета Тульской области</t>
  </si>
  <si>
    <t>средства муниципального бюджета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</si>
  <si>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</si>
  <si>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за счет внебюджетных средств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</si>
  <si>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</si>
  <si>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средства областного бюджета</t>
  </si>
  <si>
    <t>всего</t>
  </si>
  <si>
    <t>в том числе:</t>
  </si>
  <si>
    <t>доплата за выполнение функций классного руководителя</t>
  </si>
  <si>
    <t>(шт. единицы)</t>
  </si>
  <si>
    <t>(человек)</t>
  </si>
  <si>
    <t>(тыс. руб.)</t>
  </si>
  <si>
    <t>(рубли)</t>
  </si>
  <si>
    <t>%</t>
  </si>
  <si>
    <t>Дошкольные образовательные организации</t>
  </si>
  <si>
    <t xml:space="preserve">Работники, всего: </t>
  </si>
  <si>
    <t>х</t>
  </si>
  <si>
    <t>Х</t>
  </si>
  <si>
    <t>в т.ч.:</t>
  </si>
  <si>
    <t>руководитель организации</t>
  </si>
  <si>
    <t xml:space="preserve">заместители руководителя, руководители структурных подразделений  и их заместители 
</t>
  </si>
  <si>
    <t xml:space="preserve">педагогические работники образовательных организаций, реализующие программы дошкольного образования </t>
  </si>
  <si>
    <t>из них:</t>
  </si>
  <si>
    <t>педагоги-психологи</t>
  </si>
  <si>
    <t>врачи (кроме зубных)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</si>
  <si>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</si>
  <si>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</si>
  <si>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работники культуры (библиотекари)</t>
  </si>
  <si>
    <t>прочие работники, за исключением вышеуказанных</t>
  </si>
  <si>
    <t>Общеобразовательные организации</t>
  </si>
  <si>
    <t xml:space="preserve">  осуществляющий функции классного руководителя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</si>
  <si>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</si>
  <si>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</si>
  <si>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</si>
  <si>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 xml:space="preserve">учителя </t>
  </si>
  <si>
    <t>заведующие учебной частью образовательных организаций, реализующие программы общего образования</t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</si>
  <si>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</si>
  <si>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t xml:space="preserve"> осуществляющие функции классного руководителя</t>
  </si>
  <si>
    <t xml:space="preserve">Организации дополнительного образования детей 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</si>
  <si>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</si>
  <si>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 xml:space="preserve">прочие работники, за исключением вышеуказанных 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</si>
  <si>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</si>
  <si>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</si>
  <si>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</si>
  <si>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</si>
  <si>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(Подпись)</t>
  </si>
  <si>
    <t>МП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</si>
  <si>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ЯНВАРЬ </t>
    </r>
    <r>
      <rPr>
        <b/>
        <sz val="14"/>
        <color theme="1"/>
        <rFont val="PT Astra Serif"/>
        <family val="1"/>
        <charset val="204"/>
      </rPr>
      <t xml:space="preserve"> 2021год</t>
    </r>
  </si>
  <si>
    <t>Пашков С.В.</t>
  </si>
  <si>
    <t xml:space="preserve">Председатель комитета 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</si>
  <si>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ФЕВРАЛЬ </t>
    </r>
    <r>
      <rPr>
        <b/>
        <sz val="14"/>
        <color theme="1"/>
        <rFont val="PT Astra Serif"/>
        <family val="1"/>
        <charset val="204"/>
      </rPr>
      <t xml:space="preserve"> 2021год</t>
    </r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</si>
</sst>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\ _₽_-;\-* #,##0.000\ _₽_-;_-* &quot;-&quot;???\ _₽_-;_-@_-"/>
    <numFmt numFmtId="166" formatCode="_-* #,##0.0\ _₽_-;\-* #,##0.0\ _₽_-;_-* &quot;-&quot;??\ _₽_-;_-@_-"/>
    <numFmt numFmtId="167" formatCode="0.000"/>
    <numFmt numFmtId="168" formatCode="_-* #,##0.00\ _₽_-;\-* #,##0.00\ _₽_-;_-* &quot;-&quot;???\ _₽_-;_-@_-"/>
  </numFmts>
  <fonts count="28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i/>
      <sz val="16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43" fontId="18" fillId="3" borderId="10" xfId="0" applyNumberFormat="1" applyFont="1" applyFill="1" applyBorder="1" applyAlignment="1">
      <alignment horizontal="center" vertical="center" wrapText="1"/>
    </xf>
    <xf numFmtId="43" fontId="17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3" borderId="12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9" fillId="4" borderId="10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center"/>
    </xf>
    <xf numFmtId="0" fontId="17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center" vertical="center" wrapText="1"/>
    </xf>
    <xf numFmtId="168" fontId="4" fillId="5" borderId="10" xfId="0" applyNumberFormat="1" applyFont="1" applyFill="1" applyBorder="1" applyAlignment="1">
      <alignment horizontal="center" vertical="center" wrapText="1"/>
    </xf>
    <xf numFmtId="167" fontId="9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top" wrapText="1"/>
    </xf>
    <xf numFmtId="0" fontId="2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7" fillId="2" borderId="0" xfId="0" applyFont="1" applyFill="1"/>
    <xf numFmtId="0" fontId="4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15" xfId="0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3" fontId="4" fillId="3" borderId="10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165" fontId="4" fillId="4" borderId="10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5" fontId="9" fillId="4" borderId="10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8" fontId="4" fillId="4" borderId="1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view="pageBreakPreview" topLeftCell="A32" zoomScale="60" workbookViewId="0">
      <selection activeCell="K39" sqref="K39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198" t="s">
        <v>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s="3" customFormat="1" ht="18.75">
      <c r="A3" s="1"/>
      <c r="B3" s="198" t="s">
        <v>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5" s="3" customFormat="1" ht="18.75">
      <c r="A4" s="1"/>
      <c r="B4" s="198" t="s">
        <v>62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</row>
    <row r="5" spans="1:15" s="3" customFormat="1">
      <c r="A5" s="1"/>
      <c r="B5" s="199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s="3" customFormat="1" ht="15" customHeight="1">
      <c r="A6" s="1"/>
      <c r="B6" s="200" t="s">
        <v>3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</row>
    <row r="7" spans="1:15" s="3" customFormat="1">
      <c r="A7" s="1"/>
      <c r="B7" s="197" t="s">
        <v>4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81" t="s">
        <v>5</v>
      </c>
      <c r="B9" s="182"/>
      <c r="C9" s="187" t="s">
        <v>6</v>
      </c>
      <c r="D9" s="188"/>
      <c r="E9" s="189" t="s">
        <v>7</v>
      </c>
      <c r="F9" s="191" t="s">
        <v>8</v>
      </c>
      <c r="G9" s="192"/>
      <c r="H9" s="192"/>
      <c r="I9" s="192"/>
      <c r="J9" s="192"/>
      <c r="K9" s="192"/>
      <c r="L9" s="192"/>
      <c r="M9" s="189" t="s">
        <v>9</v>
      </c>
      <c r="N9" s="166" t="s">
        <v>10</v>
      </c>
      <c r="O9" s="166" t="s">
        <v>11</v>
      </c>
    </row>
    <row r="10" spans="1:15" s="3" customFormat="1" ht="15.75" customHeight="1">
      <c r="A10" s="183"/>
      <c r="B10" s="184"/>
      <c r="C10" s="168" t="s">
        <v>12</v>
      </c>
      <c r="D10" s="168" t="s">
        <v>13</v>
      </c>
      <c r="E10" s="190"/>
      <c r="F10" s="170" t="s">
        <v>12</v>
      </c>
      <c r="G10" s="173" t="s">
        <v>14</v>
      </c>
      <c r="H10" s="173"/>
      <c r="I10" s="173"/>
      <c r="J10" s="173"/>
      <c r="K10" s="173"/>
      <c r="L10" s="173"/>
      <c r="M10" s="190"/>
      <c r="N10" s="167"/>
      <c r="O10" s="167"/>
    </row>
    <row r="11" spans="1:15" s="3" customFormat="1" ht="30.75" customHeight="1">
      <c r="A11" s="183"/>
      <c r="B11" s="184"/>
      <c r="C11" s="169"/>
      <c r="D11" s="169"/>
      <c r="E11" s="190"/>
      <c r="F11" s="171"/>
      <c r="G11" s="173" t="s">
        <v>15</v>
      </c>
      <c r="H11" s="173"/>
      <c r="I11" s="173"/>
      <c r="J11" s="174" t="s">
        <v>16</v>
      </c>
      <c r="K11" s="177" t="s">
        <v>17</v>
      </c>
      <c r="L11" s="177" t="s">
        <v>18</v>
      </c>
      <c r="M11" s="190"/>
      <c r="N11" s="167"/>
      <c r="O11" s="167"/>
    </row>
    <row r="12" spans="1:15" s="3" customFormat="1" ht="22.5" customHeight="1">
      <c r="A12" s="183"/>
      <c r="B12" s="184"/>
      <c r="C12" s="169"/>
      <c r="D12" s="169"/>
      <c r="E12" s="190"/>
      <c r="F12" s="171"/>
      <c r="G12" s="166" t="s">
        <v>19</v>
      </c>
      <c r="H12" s="193" t="s">
        <v>20</v>
      </c>
      <c r="I12" s="194"/>
      <c r="J12" s="175"/>
      <c r="K12" s="178"/>
      <c r="L12" s="178"/>
      <c r="M12" s="190"/>
      <c r="N12" s="167"/>
      <c r="O12" s="167"/>
    </row>
    <row r="13" spans="1:15" s="3" customFormat="1" ht="16.5" customHeight="1">
      <c r="A13" s="183"/>
      <c r="B13" s="184"/>
      <c r="C13" s="169"/>
      <c r="D13" s="169"/>
      <c r="E13" s="190"/>
      <c r="F13" s="171"/>
      <c r="G13" s="167"/>
      <c r="H13" s="177" t="s">
        <v>21</v>
      </c>
      <c r="I13" s="4" t="s">
        <v>22</v>
      </c>
      <c r="J13" s="175"/>
      <c r="K13" s="178"/>
      <c r="L13" s="178"/>
      <c r="M13" s="190"/>
      <c r="N13" s="167"/>
      <c r="O13" s="167"/>
    </row>
    <row r="14" spans="1:15" s="3" customFormat="1" ht="189.75" customHeight="1">
      <c r="A14" s="183"/>
      <c r="B14" s="184"/>
      <c r="C14" s="169"/>
      <c r="D14" s="169"/>
      <c r="E14" s="190"/>
      <c r="F14" s="172"/>
      <c r="G14" s="180"/>
      <c r="H14" s="179"/>
      <c r="I14" s="5" t="s">
        <v>23</v>
      </c>
      <c r="J14" s="176"/>
      <c r="K14" s="179"/>
      <c r="L14" s="179"/>
      <c r="M14" s="190"/>
      <c r="N14" s="167"/>
      <c r="O14" s="167"/>
    </row>
    <row r="15" spans="1:15" s="3" customFormat="1" ht="19.5" customHeight="1">
      <c r="A15" s="185"/>
      <c r="B15" s="186"/>
      <c r="C15" s="195" t="s">
        <v>24</v>
      </c>
      <c r="D15" s="196"/>
      <c r="E15" s="6" t="s">
        <v>25</v>
      </c>
      <c r="F15" s="6" t="s">
        <v>26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7" t="s">
        <v>27</v>
      </c>
      <c r="N15" s="6" t="s">
        <v>28</v>
      </c>
      <c r="O15" s="6" t="s">
        <v>28</v>
      </c>
    </row>
    <row r="16" spans="1:15" s="3" customFormat="1">
      <c r="A16" s="147">
        <v>1</v>
      </c>
      <c r="B16" s="148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>
      <c r="A17" s="149" t="s">
        <v>29</v>
      </c>
      <c r="B17" s="150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>
      <c r="A18" s="151" t="s">
        <v>30</v>
      </c>
      <c r="B18" s="152"/>
      <c r="C18" s="13">
        <f>C20+C21+C22+C29</f>
        <v>909.45</v>
      </c>
      <c r="D18" s="11" t="s">
        <v>31</v>
      </c>
      <c r="E18" s="14">
        <f>E20+E22+E29+E21</f>
        <v>703</v>
      </c>
      <c r="F18" s="15">
        <f>F20+F22+F29+F21</f>
        <v>16626.2</v>
      </c>
      <c r="G18" s="15">
        <f>G21+G22+G29</f>
        <v>108.4</v>
      </c>
      <c r="H18" s="16">
        <f>H20+H22+H29+H21</f>
        <v>14572.03</v>
      </c>
      <c r="I18" s="14">
        <f t="shared" ref="I18:L18" si="0">I20+I22+I29</f>
        <v>0</v>
      </c>
      <c r="J18" s="14">
        <f t="shared" si="0"/>
        <v>1945.77</v>
      </c>
      <c r="K18" s="14">
        <f t="shared" si="0"/>
        <v>0</v>
      </c>
      <c r="L18" s="14">
        <f t="shared" si="0"/>
        <v>0</v>
      </c>
      <c r="M18" s="17">
        <f>(F18/E18)*1000</f>
        <v>23650.355618776674</v>
      </c>
      <c r="N18" s="14" t="s">
        <v>32</v>
      </c>
      <c r="O18" s="14" t="s">
        <v>32</v>
      </c>
      <c r="P18" s="116"/>
    </row>
    <row r="19" spans="1:16" ht="15.75" customHeight="1">
      <c r="A19" s="153" t="s">
        <v>33</v>
      </c>
      <c r="B19" s="154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455</v>
      </c>
      <c r="G20" s="25">
        <v>0</v>
      </c>
      <c r="H20" s="25">
        <v>455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37916.666666666664</v>
      </c>
      <c r="N20" s="27" t="s">
        <v>32</v>
      </c>
      <c r="O20" s="27" t="s">
        <v>32</v>
      </c>
    </row>
    <row r="21" spans="1:16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23.1</v>
      </c>
      <c r="F21" s="25">
        <f>G21+H21+J21+K21+L21</f>
        <v>962.2</v>
      </c>
      <c r="G21" s="25">
        <v>2.7</v>
      </c>
      <c r="H21" s="25">
        <v>959.5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41653.679653679654</v>
      </c>
      <c r="N21" s="27" t="s">
        <v>32</v>
      </c>
      <c r="O21" s="27" t="s">
        <v>32</v>
      </c>
    </row>
    <row r="22" spans="1:16" ht="86.25" customHeight="1">
      <c r="A22" s="155">
        <v>3</v>
      </c>
      <c r="B22" s="22" t="s">
        <v>36</v>
      </c>
      <c r="C22" s="29">
        <v>286.60000000000002</v>
      </c>
      <c r="D22" s="11">
        <v>4.3</v>
      </c>
      <c r="E22" s="24">
        <v>240.4</v>
      </c>
      <c r="F22" s="25">
        <f>G22+H22+J22+K22+L22</f>
        <v>7645.9360000000006</v>
      </c>
      <c r="G22" s="25">
        <v>83.1</v>
      </c>
      <c r="H22" s="25">
        <v>7562.8360000000002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31805.058236272882</v>
      </c>
      <c r="N22" s="31">
        <f>(M22/31805.06)*100</f>
        <v>99.999994454570682</v>
      </c>
      <c r="O22" s="31">
        <v>99.999994454570682</v>
      </c>
      <c r="P22" s="117">
        <v>31805.06</v>
      </c>
    </row>
    <row r="23" spans="1:16" ht="18.75" customHeight="1">
      <c r="A23" s="156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>
      <c r="A24" s="157"/>
      <c r="B24" s="35" t="s">
        <v>38</v>
      </c>
      <c r="C24" s="36">
        <v>9.75</v>
      </c>
      <c r="D24" s="37">
        <v>0</v>
      </c>
      <c r="E24" s="38">
        <v>5</v>
      </c>
      <c r="F24" s="39">
        <f>G24+H24+J24+K24+L24</f>
        <v>144.86099999999999</v>
      </c>
      <c r="G24" s="39">
        <v>0</v>
      </c>
      <c r="H24" s="39">
        <v>144.86099999999999</v>
      </c>
      <c r="I24" s="40">
        <v>0</v>
      </c>
      <c r="J24" s="40">
        <v>0</v>
      </c>
      <c r="K24" s="40">
        <v>0</v>
      </c>
      <c r="L24" s="40"/>
      <c r="M24" s="41">
        <f>(F24/E24)*1000</f>
        <v>28972.199999999997</v>
      </c>
      <c r="N24" s="42"/>
      <c r="O24" s="42"/>
      <c r="P24" s="118"/>
    </row>
    <row r="25" spans="1:16" ht="18.75" hidden="1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>
      <c r="A29" s="21">
        <v>8</v>
      </c>
      <c r="B29" s="22" t="s">
        <v>43</v>
      </c>
      <c r="C29" s="23">
        <v>586.85</v>
      </c>
      <c r="D29" s="11">
        <v>3.75</v>
      </c>
      <c r="E29" s="27">
        <v>427.5</v>
      </c>
      <c r="F29" s="25">
        <f t="shared" si="1"/>
        <v>7563.0640000000003</v>
      </c>
      <c r="G29" s="25">
        <v>22.6</v>
      </c>
      <c r="H29" s="27">
        <v>5594.6940000000004</v>
      </c>
      <c r="I29" s="27">
        <v>0</v>
      </c>
      <c r="J29" s="123">
        <v>1945.77</v>
      </c>
      <c r="K29" s="27">
        <v>0</v>
      </c>
      <c r="L29" s="27">
        <v>0</v>
      </c>
      <c r="M29" s="26">
        <f t="shared" si="2"/>
        <v>17691.377777777776</v>
      </c>
      <c r="N29" s="27" t="s">
        <v>32</v>
      </c>
      <c r="O29" s="27" t="s">
        <v>32</v>
      </c>
    </row>
    <row r="30" spans="1:16" ht="37.5" customHeight="1">
      <c r="A30" s="158" t="s">
        <v>44</v>
      </c>
      <c r="B30" s="158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>
      <c r="A31" s="159" t="s">
        <v>30</v>
      </c>
      <c r="B31" s="160"/>
      <c r="C31" s="47">
        <f>C33+C36+C39+C49+C52</f>
        <v>1277.8899999999999</v>
      </c>
      <c r="D31" s="48" t="s">
        <v>31</v>
      </c>
      <c r="E31" s="47">
        <f>E33+E36+E39+E49+E52</f>
        <v>856.3</v>
      </c>
      <c r="F31" s="49">
        <f>F33+F36+F39+F49+F52</f>
        <v>27358.347000000002</v>
      </c>
      <c r="G31" s="49">
        <f>G33+G36+G39+G49+G52</f>
        <v>114.494</v>
      </c>
      <c r="H31" s="49">
        <f>H33+H36+H39+H49+H52</f>
        <v>25584.706000000002</v>
      </c>
      <c r="I31" s="49">
        <f t="shared" ref="I31:L31" si="3">I33+I36+I39+I49+I52</f>
        <v>509.608</v>
      </c>
      <c r="J31" s="49">
        <f t="shared" si="3"/>
        <v>0</v>
      </c>
      <c r="K31" s="129">
        <f>K33+K36+K39+K49+K52</f>
        <v>1659.1469999999999</v>
      </c>
      <c r="L31" s="49">
        <f t="shared" si="3"/>
        <v>0</v>
      </c>
      <c r="M31" s="49">
        <f>(F31/E31)*1000</f>
        <v>31949.488497022074</v>
      </c>
      <c r="N31" s="47" t="s">
        <v>32</v>
      </c>
      <c r="O31" s="47" t="s">
        <v>32</v>
      </c>
      <c r="P31" s="116"/>
    </row>
    <row r="32" spans="1:16" ht="15.75" customHeight="1">
      <c r="A32" s="161" t="s">
        <v>33</v>
      </c>
      <c r="B32" s="162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163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1683.587</v>
      </c>
      <c r="G33" s="54">
        <v>51.887</v>
      </c>
      <c r="H33" s="54">
        <v>1626.7</v>
      </c>
      <c r="I33" s="54">
        <v>1.1299999999999999</v>
      </c>
      <c r="J33" s="54">
        <v>0</v>
      </c>
      <c r="K33" s="54">
        <v>5</v>
      </c>
      <c r="L33" s="54">
        <v>0</v>
      </c>
      <c r="M33" s="54">
        <f>(F33/E33)*1000</f>
        <v>76526.681818181809</v>
      </c>
      <c r="N33" s="53" t="s">
        <v>32</v>
      </c>
      <c r="O33" s="53" t="s">
        <v>32</v>
      </c>
      <c r="P33" s="119"/>
    </row>
    <row r="34" spans="1:17" ht="16.5" customHeight="1">
      <c r="A34" s="164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165"/>
      <c r="B35" s="58" t="s">
        <v>45</v>
      </c>
      <c r="C35" s="59" t="s">
        <v>31</v>
      </c>
      <c r="D35" s="60" t="s">
        <v>31</v>
      </c>
      <c r="E35" s="61">
        <v>1</v>
      </c>
      <c r="F35" s="62">
        <f>(G35+H35+J35+K35+L35)</f>
        <v>58.402000000000001</v>
      </c>
      <c r="G35" s="62">
        <v>2.871</v>
      </c>
      <c r="H35" s="62">
        <v>50.530999999999999</v>
      </c>
      <c r="I35" s="62">
        <v>1.1299999999999999</v>
      </c>
      <c r="J35" s="62">
        <v>0</v>
      </c>
      <c r="K35" s="62">
        <v>5</v>
      </c>
      <c r="L35" s="63">
        <v>0</v>
      </c>
      <c r="M35" s="62">
        <f>(F35/E35)*1000</f>
        <v>58402</v>
      </c>
      <c r="N35" s="64" t="s">
        <v>31</v>
      </c>
      <c r="O35" s="47" t="s">
        <v>31</v>
      </c>
    </row>
    <row r="36" spans="1:17" s="55" customFormat="1" ht="149.25" customHeight="1">
      <c r="A36" s="163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3050.5210000000002</v>
      </c>
      <c r="G36" s="54">
        <v>24.9</v>
      </c>
      <c r="H36" s="54">
        <v>2907.1</v>
      </c>
      <c r="I36" s="54">
        <v>33.823999999999998</v>
      </c>
      <c r="J36" s="54">
        <v>0</v>
      </c>
      <c r="K36" s="54">
        <v>118.521</v>
      </c>
      <c r="L36" s="54">
        <v>0</v>
      </c>
      <c r="M36" s="54">
        <f>F36/E36*1000</f>
        <v>61255.441767068281</v>
      </c>
      <c r="N36" s="53" t="s">
        <v>32</v>
      </c>
      <c r="O36" s="53" t="s">
        <v>32</v>
      </c>
      <c r="P36" s="119"/>
    </row>
    <row r="37" spans="1:17" ht="16.5" customHeight="1">
      <c r="A37" s="164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165"/>
      <c r="B38" s="58" t="s">
        <v>47</v>
      </c>
      <c r="C38" s="59" t="s">
        <v>31</v>
      </c>
      <c r="D38" s="60" t="s">
        <v>31</v>
      </c>
      <c r="E38" s="61">
        <v>22</v>
      </c>
      <c r="F38" s="62">
        <f>G38+H38+K38</f>
        <v>1425.674</v>
      </c>
      <c r="G38" s="62">
        <v>5.4139999999999997</v>
      </c>
      <c r="H38" s="62">
        <v>1301.739</v>
      </c>
      <c r="I38" s="62">
        <v>33.823999999999998</v>
      </c>
      <c r="J38" s="62">
        <v>0</v>
      </c>
      <c r="K38" s="62">
        <v>118.521</v>
      </c>
      <c r="L38" s="62">
        <v>0</v>
      </c>
      <c r="M38" s="62">
        <f>F38/E38*1000</f>
        <v>64803.36363636364</v>
      </c>
      <c r="N38" s="64" t="s">
        <v>31</v>
      </c>
      <c r="O38" s="64" t="s">
        <v>31</v>
      </c>
    </row>
    <row r="39" spans="1:17" ht="97.5" customHeight="1">
      <c r="A39" s="137">
        <v>3</v>
      </c>
      <c r="B39" s="65" t="s">
        <v>48</v>
      </c>
      <c r="C39" s="52">
        <v>765.04</v>
      </c>
      <c r="D39" s="52">
        <v>9.6999999999999993</v>
      </c>
      <c r="E39" s="53">
        <v>433</v>
      </c>
      <c r="F39" s="62">
        <f>G39+H39+K39</f>
        <v>16186.253000000001</v>
      </c>
      <c r="G39" s="54">
        <v>36</v>
      </c>
      <c r="H39" s="54">
        <v>14614.627</v>
      </c>
      <c r="I39" s="54">
        <v>474.654</v>
      </c>
      <c r="J39" s="54">
        <v>0</v>
      </c>
      <c r="K39" s="129">
        <v>1535.626</v>
      </c>
      <c r="L39" s="54">
        <v>0</v>
      </c>
      <c r="M39" s="127">
        <f t="shared" ref="M39" si="4">F39/E39*1000</f>
        <v>37381.64665127021</v>
      </c>
      <c r="N39" s="54">
        <f>(M39/33835.17)*100</f>
        <v>110.48162799616557</v>
      </c>
      <c r="O39" s="128">
        <f>N39</f>
        <v>110.48162799616557</v>
      </c>
      <c r="P39" s="124">
        <f>(G39+H39)/E39*1000</f>
        <v>33835.166281755199</v>
      </c>
      <c r="Q39" s="125">
        <v>33835.17</v>
      </c>
    </row>
    <row r="40" spans="1:17" ht="16.899999999999999" customHeight="1">
      <c r="A40" s="137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-3.7182447995292023E-3</v>
      </c>
    </row>
    <row r="41" spans="1:17" ht="22.5" customHeight="1">
      <c r="A41" s="137"/>
      <c r="B41" s="67" t="s">
        <v>49</v>
      </c>
      <c r="C41" s="68">
        <v>649.46</v>
      </c>
      <c r="D41" s="59">
        <v>9.09</v>
      </c>
      <c r="E41" s="69">
        <v>399.1</v>
      </c>
      <c r="F41" s="62">
        <f>G41+H41+J41+K41+L41</f>
        <v>15026.260999999999</v>
      </c>
      <c r="G41" s="62">
        <v>36</v>
      </c>
      <c r="H41" s="62">
        <v>13513.3</v>
      </c>
      <c r="I41" s="62">
        <v>461.44900000000001</v>
      </c>
      <c r="J41" s="62">
        <v>0</v>
      </c>
      <c r="K41" s="62">
        <v>1476.961</v>
      </c>
      <c r="L41" s="62">
        <v>0</v>
      </c>
      <c r="M41" s="62">
        <f>F41/E41*1000</f>
        <v>37650.365823101973</v>
      </c>
      <c r="N41" s="61"/>
      <c r="O41" s="64"/>
    </row>
    <row r="42" spans="1:17" ht="81" hidden="1" customHeight="1">
      <c r="A42" s="137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37"/>
      <c r="B43" s="70" t="s">
        <v>38</v>
      </c>
      <c r="C43" s="68">
        <v>17</v>
      </c>
      <c r="D43" s="59">
        <v>0.18</v>
      </c>
      <c r="E43" s="61">
        <v>6</v>
      </c>
      <c r="F43" s="62">
        <f t="shared" si="5"/>
        <v>244.875</v>
      </c>
      <c r="G43" s="62">
        <v>0</v>
      </c>
      <c r="H43" s="62">
        <v>229.875</v>
      </c>
      <c r="I43" s="62">
        <v>4.9560000000000004</v>
      </c>
      <c r="J43" s="62">
        <v>0</v>
      </c>
      <c r="K43" s="62">
        <v>15</v>
      </c>
      <c r="L43" s="62">
        <v>0</v>
      </c>
      <c r="M43" s="62">
        <f t="shared" si="6"/>
        <v>40812.5</v>
      </c>
      <c r="N43" s="64"/>
      <c r="O43" s="64"/>
    </row>
    <row r="44" spans="1:17" ht="16.5" customHeight="1">
      <c r="A44" s="137"/>
      <c r="B44" s="56" t="s">
        <v>33</v>
      </c>
      <c r="C44" s="71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37"/>
      <c r="B45" s="72" t="s">
        <v>51</v>
      </c>
      <c r="C45" s="68" t="s">
        <v>31</v>
      </c>
      <c r="D45" s="59" t="s">
        <v>31</v>
      </c>
      <c r="E45" s="61">
        <v>307</v>
      </c>
      <c r="F45" s="62">
        <f t="shared" ref="F45:F48" si="7">G45+H45+K45</f>
        <v>11861.293</v>
      </c>
      <c r="G45" s="62">
        <v>9.4169999999999998</v>
      </c>
      <c r="H45" s="62">
        <v>10316.25</v>
      </c>
      <c r="I45" s="62">
        <v>474.654</v>
      </c>
      <c r="J45" s="62">
        <v>0</v>
      </c>
      <c r="K45" s="62">
        <v>1535.626</v>
      </c>
      <c r="L45" s="62">
        <v>0</v>
      </c>
      <c r="M45" s="62">
        <f t="shared" ref="M45:M48" si="8">F45/E45*1000</f>
        <v>38636.133550488601</v>
      </c>
      <c r="N45" s="53" t="s">
        <v>32</v>
      </c>
      <c r="O45" s="53" t="s">
        <v>32</v>
      </c>
    </row>
    <row r="46" spans="1:17" ht="18.75" hidden="1">
      <c r="A46" s="71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71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71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37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288.33999999999997</v>
      </c>
      <c r="G49" s="54">
        <v>1.7070000000000001</v>
      </c>
      <c r="H49" s="54">
        <v>286.63299999999998</v>
      </c>
      <c r="I49" s="54">
        <v>0</v>
      </c>
      <c r="J49" s="54">
        <v>0</v>
      </c>
      <c r="K49" s="54">
        <v>0</v>
      </c>
      <c r="L49" s="54">
        <v>0</v>
      </c>
      <c r="M49" s="54">
        <f>F49/E49*1000</f>
        <v>26212.727272727272</v>
      </c>
      <c r="N49" s="53" t="s">
        <v>32</v>
      </c>
      <c r="O49" s="53" t="s">
        <v>32</v>
      </c>
    </row>
    <row r="50" spans="1:16" ht="21.75" customHeight="1">
      <c r="A50" s="137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37"/>
      <c r="B51" s="58" t="s">
        <v>52</v>
      </c>
      <c r="C51" s="59" t="s">
        <v>31</v>
      </c>
      <c r="D51" s="60" t="s">
        <v>31</v>
      </c>
      <c r="E51" s="61">
        <v>0</v>
      </c>
      <c r="F51" s="62">
        <f>G51+H51+K51</f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>
      <c r="A52" s="137">
        <v>8</v>
      </c>
      <c r="B52" s="65" t="s">
        <v>43</v>
      </c>
      <c r="C52" s="52">
        <v>422.6</v>
      </c>
      <c r="D52" s="52">
        <v>5.4</v>
      </c>
      <c r="E52" s="53">
        <v>340.5</v>
      </c>
      <c r="F52" s="54">
        <f>G52+H52</f>
        <v>6149.6459999999997</v>
      </c>
      <c r="G52" s="54">
        <v>0</v>
      </c>
      <c r="H52" s="54">
        <v>6149.6459999999997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18060.634361233479</v>
      </c>
      <c r="N52" s="53" t="s">
        <v>32</v>
      </c>
      <c r="O52" s="53" t="s">
        <v>32</v>
      </c>
    </row>
    <row r="53" spans="1:16" ht="21" customHeight="1">
      <c r="A53" s="137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37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138" t="s">
        <v>53</v>
      </c>
      <c r="B55" s="139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140" t="s">
        <v>30</v>
      </c>
      <c r="B56" s="140"/>
      <c r="C56" s="74">
        <f>C58+C59+C60+C67</f>
        <v>117.58</v>
      </c>
      <c r="D56" s="76" t="s">
        <v>31</v>
      </c>
      <c r="E56" s="75">
        <f>E58+E59+E67+E60</f>
        <v>75.3</v>
      </c>
      <c r="F56" s="77">
        <f>F58+F59+F67+F60</f>
        <v>2211.7046</v>
      </c>
      <c r="G56" s="77">
        <f t="shared" ref="G56:J56" si="10">G58+G59+G67+G60</f>
        <v>7.5659999999999998</v>
      </c>
      <c r="H56" s="77">
        <f t="shared" si="10"/>
        <v>0</v>
      </c>
      <c r="I56" s="77">
        <f t="shared" si="10"/>
        <v>0</v>
      </c>
      <c r="J56" s="77">
        <f t="shared" si="10"/>
        <v>2204.1386000000002</v>
      </c>
      <c r="K56" s="77">
        <f t="shared" ref="K56:L56" si="11">K58+K59+K67</f>
        <v>0</v>
      </c>
      <c r="L56" s="77">
        <f t="shared" si="11"/>
        <v>0</v>
      </c>
      <c r="M56" s="77">
        <f>F56/E56*1000</f>
        <v>29371.907038512618</v>
      </c>
      <c r="N56" s="75" t="s">
        <v>32</v>
      </c>
      <c r="O56" s="75" t="s">
        <v>32</v>
      </c>
      <c r="P56" s="116"/>
    </row>
    <row r="57" spans="1:16" ht="15.75" customHeight="1">
      <c r="A57" s="141" t="s">
        <v>33</v>
      </c>
      <c r="B57" s="142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15.75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155.88200000000001</v>
      </c>
      <c r="G58" s="84">
        <v>3.5139999999999998</v>
      </c>
      <c r="H58" s="84">
        <v>0</v>
      </c>
      <c r="I58" s="84">
        <v>0</v>
      </c>
      <c r="J58" s="84">
        <v>152.36799999999999</v>
      </c>
      <c r="K58" s="84">
        <v>0</v>
      </c>
      <c r="L58" s="84">
        <v>0</v>
      </c>
      <c r="M58" s="84">
        <f>F58/E58*1000</f>
        <v>38970.5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135.46899999999999</v>
      </c>
      <c r="G59" s="84">
        <v>3.1619999999999999</v>
      </c>
      <c r="H59" s="84">
        <v>0</v>
      </c>
      <c r="I59" s="84">
        <v>0</v>
      </c>
      <c r="J59" s="84">
        <v>132.30699999999999</v>
      </c>
      <c r="K59" s="84"/>
      <c r="L59" s="84">
        <v>0</v>
      </c>
      <c r="M59" s="84">
        <f>F59/E59*1000</f>
        <v>45156.333333333328</v>
      </c>
      <c r="N59" s="83" t="s">
        <v>32</v>
      </c>
      <c r="O59" s="83" t="s">
        <v>32</v>
      </c>
    </row>
    <row r="60" spans="1:16" ht="101.25" customHeight="1">
      <c r="A60" s="143">
        <v>3</v>
      </c>
      <c r="B60" s="86" t="s">
        <v>54</v>
      </c>
      <c r="C60" s="87">
        <v>68.78</v>
      </c>
      <c r="D60" s="87">
        <v>4.33</v>
      </c>
      <c r="E60" s="83">
        <v>39.799999999999997</v>
      </c>
      <c r="F60" s="84">
        <f t="shared" si="12"/>
        <v>1346.6396000000002</v>
      </c>
      <c r="G60" s="84">
        <v>0.89</v>
      </c>
      <c r="H60" s="84">
        <v>0</v>
      </c>
      <c r="I60" s="84">
        <v>0</v>
      </c>
      <c r="J60" s="84">
        <v>1345.7496000000001</v>
      </c>
      <c r="K60" s="84">
        <v>0</v>
      </c>
      <c r="L60" s="84">
        <v>0</v>
      </c>
      <c r="M60" s="88">
        <f>F60/E60*1000</f>
        <v>33835.165829145735</v>
      </c>
      <c r="N60" s="130">
        <f>(M60/33835.17)*100</f>
        <v>99.99998767302111</v>
      </c>
      <c r="O60" s="89">
        <f>N60</f>
        <v>99.99998767302111</v>
      </c>
      <c r="P60" s="114">
        <v>33835.17</v>
      </c>
    </row>
    <row r="61" spans="1:16" ht="16.5" customHeight="1">
      <c r="A61" s="144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145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99.661000000000001</v>
      </c>
      <c r="G62" s="96">
        <v>0</v>
      </c>
      <c r="H62" s="96">
        <v>0</v>
      </c>
      <c r="I62" s="96">
        <v>0</v>
      </c>
      <c r="J62" s="96">
        <v>99.661000000000001</v>
      </c>
      <c r="K62" s="96">
        <v>0</v>
      </c>
      <c r="L62" s="96">
        <v>0</v>
      </c>
      <c r="M62" s="96">
        <f t="shared" ref="M62:M67" si="13">F62/E62*1000</f>
        <v>35593.21428571429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28.5</v>
      </c>
      <c r="F67" s="84">
        <f t="shared" si="12"/>
        <v>573.71400000000006</v>
      </c>
      <c r="G67" s="84">
        <v>0</v>
      </c>
      <c r="H67" s="84">
        <v>0</v>
      </c>
      <c r="I67" s="84">
        <v>0</v>
      </c>
      <c r="J67" s="84">
        <v>573.71400000000006</v>
      </c>
      <c r="K67" s="84">
        <v>0</v>
      </c>
      <c r="L67" s="84">
        <v>0</v>
      </c>
      <c r="M67" s="84">
        <f t="shared" si="13"/>
        <v>20130.315789473687</v>
      </c>
      <c r="N67" s="83" t="s">
        <v>32</v>
      </c>
      <c r="O67" s="83" t="s">
        <v>32</v>
      </c>
    </row>
    <row r="68" spans="1:16" s="113" customFormat="1" ht="37.15" customHeight="1">
      <c r="A68" s="146" t="s">
        <v>56</v>
      </c>
      <c r="B68" s="146"/>
      <c r="C68" s="146"/>
      <c r="D68" s="146"/>
      <c r="E68" s="146"/>
      <c r="F68" s="146"/>
      <c r="G68" s="146"/>
      <c r="H68" s="146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135" t="s">
        <v>57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</row>
    <row r="70" spans="1:16" s="99" customFormat="1" ht="23.25" customHeight="1">
      <c r="A70" s="136" t="s">
        <v>58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20"/>
    </row>
    <row r="71" spans="1:16" s="100" customFormat="1" ht="23.25" customHeight="1">
      <c r="A71" s="136" t="s">
        <v>59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21"/>
    </row>
    <row r="72" spans="1:16" ht="1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01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70866141732283472" right="0.31496062992125984" top="0.74803149606299213" bottom="0.74803149606299213" header="0.31496062992125984" footer="0.31496062992125984"/>
  <pageSetup paperSize="9" scale="41" fitToHeight="3" orientation="landscape" r:id="rId1"/>
  <rowBreaks count="2" manualBreakCount="2">
    <brk id="29" max="14" man="1"/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77"/>
  <sheetViews>
    <sheetView tabSelected="1" view="pageBreakPreview" topLeftCell="A12" zoomScale="66" zoomScaleNormal="68" zoomScaleSheetLayoutView="66" workbookViewId="0">
      <pane ySplit="3210" topLeftCell="A18" activePane="bottomLeft"/>
      <selection activeCell="G45" sqref="G45"/>
      <selection pane="bottomLeft" activeCell="N60" sqref="N60"/>
    </sheetView>
  </sheetViews>
  <sheetFormatPr defaultColWidth="7.875" defaultRowHeight="15.7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625" style="115" customWidth="1"/>
    <col min="17" max="17" width="14.125" style="3" customWidth="1"/>
    <col min="18" max="16384" width="7.875" style="3"/>
  </cols>
  <sheetData>
    <row r="1" spans="1:15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>
      <c r="A2" s="1"/>
      <c r="B2" s="198" t="s">
        <v>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s="3" customFormat="1" ht="18.75">
      <c r="A3" s="1"/>
      <c r="B3" s="198" t="s">
        <v>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5" s="3" customFormat="1" ht="18.75">
      <c r="A4" s="1"/>
      <c r="B4" s="198" t="s">
        <v>65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</row>
    <row r="5" spans="1:15" s="3" customFormat="1">
      <c r="A5" s="1"/>
      <c r="B5" s="199" t="s">
        <v>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s="3" customFormat="1" ht="15" customHeight="1">
      <c r="A6" s="1"/>
      <c r="B6" s="200" t="s">
        <v>3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</row>
    <row r="7" spans="1:15" s="3" customFormat="1">
      <c r="A7" s="1"/>
      <c r="B7" s="197" t="s">
        <v>4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1:15" s="3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>
      <c r="A9" s="181" t="s">
        <v>5</v>
      </c>
      <c r="B9" s="182"/>
      <c r="C9" s="187" t="s">
        <v>6</v>
      </c>
      <c r="D9" s="188"/>
      <c r="E9" s="189" t="s">
        <v>7</v>
      </c>
      <c r="F9" s="191" t="s">
        <v>8</v>
      </c>
      <c r="G9" s="192"/>
      <c r="H9" s="192"/>
      <c r="I9" s="192"/>
      <c r="J9" s="192"/>
      <c r="K9" s="192"/>
      <c r="L9" s="192"/>
      <c r="M9" s="189" t="s">
        <v>9</v>
      </c>
      <c r="N9" s="166" t="s">
        <v>10</v>
      </c>
      <c r="O9" s="166" t="s">
        <v>11</v>
      </c>
    </row>
    <row r="10" spans="1:15" s="3" customFormat="1" ht="15.75" customHeight="1">
      <c r="A10" s="183"/>
      <c r="B10" s="184"/>
      <c r="C10" s="168" t="s">
        <v>12</v>
      </c>
      <c r="D10" s="168" t="s">
        <v>13</v>
      </c>
      <c r="E10" s="190"/>
      <c r="F10" s="170" t="s">
        <v>12</v>
      </c>
      <c r="G10" s="173" t="s">
        <v>14</v>
      </c>
      <c r="H10" s="173"/>
      <c r="I10" s="173"/>
      <c r="J10" s="173"/>
      <c r="K10" s="173"/>
      <c r="L10" s="173"/>
      <c r="M10" s="190"/>
      <c r="N10" s="167"/>
      <c r="O10" s="167"/>
    </row>
    <row r="11" spans="1:15" s="3" customFormat="1" ht="30.75" customHeight="1">
      <c r="A11" s="183"/>
      <c r="B11" s="184"/>
      <c r="C11" s="169"/>
      <c r="D11" s="169"/>
      <c r="E11" s="190"/>
      <c r="F11" s="171"/>
      <c r="G11" s="173" t="s">
        <v>15</v>
      </c>
      <c r="H11" s="173"/>
      <c r="I11" s="173"/>
      <c r="J11" s="174" t="s">
        <v>16</v>
      </c>
      <c r="K11" s="177" t="s">
        <v>17</v>
      </c>
      <c r="L11" s="177" t="s">
        <v>18</v>
      </c>
      <c r="M11" s="190"/>
      <c r="N11" s="167"/>
      <c r="O11" s="167"/>
    </row>
    <row r="12" spans="1:15" s="3" customFormat="1" ht="22.5" customHeight="1">
      <c r="A12" s="183"/>
      <c r="B12" s="184"/>
      <c r="C12" s="169"/>
      <c r="D12" s="169"/>
      <c r="E12" s="190"/>
      <c r="F12" s="171"/>
      <c r="G12" s="166" t="s">
        <v>19</v>
      </c>
      <c r="H12" s="193" t="s">
        <v>20</v>
      </c>
      <c r="I12" s="194"/>
      <c r="J12" s="175"/>
      <c r="K12" s="178"/>
      <c r="L12" s="178"/>
      <c r="M12" s="190"/>
      <c r="N12" s="167"/>
      <c r="O12" s="167"/>
    </row>
    <row r="13" spans="1:15" s="3" customFormat="1" ht="16.5" customHeight="1">
      <c r="A13" s="183"/>
      <c r="B13" s="184"/>
      <c r="C13" s="169"/>
      <c r="D13" s="169"/>
      <c r="E13" s="190"/>
      <c r="F13" s="171"/>
      <c r="G13" s="167"/>
      <c r="H13" s="177" t="s">
        <v>21</v>
      </c>
      <c r="I13" s="4" t="s">
        <v>22</v>
      </c>
      <c r="J13" s="175"/>
      <c r="K13" s="178"/>
      <c r="L13" s="178"/>
      <c r="M13" s="190"/>
      <c r="N13" s="167"/>
      <c r="O13" s="167"/>
    </row>
    <row r="14" spans="1:15" s="3" customFormat="1" ht="196.9" customHeight="1">
      <c r="A14" s="183"/>
      <c r="B14" s="184"/>
      <c r="C14" s="169"/>
      <c r="D14" s="169"/>
      <c r="E14" s="190"/>
      <c r="F14" s="172"/>
      <c r="G14" s="180"/>
      <c r="H14" s="179"/>
      <c r="I14" s="5" t="s">
        <v>23</v>
      </c>
      <c r="J14" s="176"/>
      <c r="K14" s="179"/>
      <c r="L14" s="179"/>
      <c r="M14" s="190"/>
      <c r="N14" s="167"/>
      <c r="O14" s="167"/>
    </row>
    <row r="15" spans="1:15" s="3" customFormat="1" ht="23.45" customHeight="1">
      <c r="A15" s="185"/>
      <c r="B15" s="186"/>
      <c r="C15" s="195" t="s">
        <v>24</v>
      </c>
      <c r="D15" s="196"/>
      <c r="E15" s="132" t="s">
        <v>25</v>
      </c>
      <c r="F15" s="132" t="s">
        <v>26</v>
      </c>
      <c r="G15" s="132" t="s">
        <v>26</v>
      </c>
      <c r="H15" s="132" t="s">
        <v>26</v>
      </c>
      <c r="I15" s="132" t="s">
        <v>26</v>
      </c>
      <c r="J15" s="132" t="s">
        <v>26</v>
      </c>
      <c r="K15" s="132" t="s">
        <v>26</v>
      </c>
      <c r="L15" s="132" t="s">
        <v>26</v>
      </c>
      <c r="M15" s="7" t="s">
        <v>27</v>
      </c>
      <c r="N15" s="132" t="s">
        <v>28</v>
      </c>
      <c r="O15" s="132" t="s">
        <v>28</v>
      </c>
    </row>
    <row r="16" spans="1:15" s="3" customFormat="1">
      <c r="A16" s="147">
        <v>1</v>
      </c>
      <c r="B16" s="148"/>
      <c r="C16" s="8">
        <v>2</v>
      </c>
      <c r="D16" s="9">
        <v>3</v>
      </c>
      <c r="E16" s="8">
        <v>4</v>
      </c>
      <c r="F16" s="9">
        <v>5</v>
      </c>
      <c r="G16" s="8">
        <v>6</v>
      </c>
      <c r="H16" s="9">
        <v>7</v>
      </c>
      <c r="I16" s="8">
        <v>8</v>
      </c>
      <c r="J16" s="9">
        <v>9</v>
      </c>
      <c r="K16" s="8">
        <v>10</v>
      </c>
      <c r="L16" s="9">
        <v>11</v>
      </c>
      <c r="M16" s="8">
        <v>12</v>
      </c>
      <c r="N16" s="9">
        <v>13</v>
      </c>
      <c r="O16" s="8">
        <v>14</v>
      </c>
    </row>
    <row r="17" spans="1:16" ht="33" customHeight="1">
      <c r="A17" s="149" t="s">
        <v>29</v>
      </c>
      <c r="B17" s="150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s="18" customFormat="1" ht="21.75" customHeight="1">
      <c r="A18" s="151" t="s">
        <v>30</v>
      </c>
      <c r="B18" s="152"/>
      <c r="C18" s="13">
        <f>C20+C21+C22+C29</f>
        <v>909.45</v>
      </c>
      <c r="D18" s="11" t="s">
        <v>31</v>
      </c>
      <c r="E18" s="14">
        <f>E20+E22+E29+E21</f>
        <v>692.5</v>
      </c>
      <c r="F18" s="15">
        <f>F20+F22+F29+F21</f>
        <v>15564.211000000001</v>
      </c>
      <c r="G18" s="15">
        <f>G21+G22+G29</f>
        <v>118.71</v>
      </c>
      <c r="H18" s="16">
        <f>H20+H22+H29+H21</f>
        <v>13494.686</v>
      </c>
      <c r="I18" s="14">
        <f t="shared" ref="I18:L18" si="0">I20+I22+I29</f>
        <v>0</v>
      </c>
      <c r="J18" s="14">
        <f t="shared" si="0"/>
        <v>1924.627</v>
      </c>
      <c r="K18" s="14">
        <f t="shared" si="0"/>
        <v>0</v>
      </c>
      <c r="L18" s="14">
        <f t="shared" si="0"/>
        <v>0</v>
      </c>
      <c r="M18" s="17">
        <f>(F18/E18)*1000</f>
        <v>22475.39494584838</v>
      </c>
      <c r="N18" s="14" t="s">
        <v>32</v>
      </c>
      <c r="O18" s="14" t="s">
        <v>32</v>
      </c>
      <c r="P18" s="116"/>
    </row>
    <row r="19" spans="1:16" ht="15.75" customHeight="1">
      <c r="A19" s="153" t="s">
        <v>33</v>
      </c>
      <c r="B19" s="154"/>
      <c r="C19" s="19"/>
      <c r="D19" s="20"/>
      <c r="E19" s="14"/>
      <c r="F19" s="15"/>
      <c r="G19" s="15"/>
      <c r="H19" s="14"/>
      <c r="I19" s="14"/>
      <c r="J19" s="14"/>
      <c r="K19" s="14"/>
      <c r="L19" s="14"/>
      <c r="M19" s="14"/>
      <c r="N19" s="14"/>
      <c r="O19" s="14"/>
    </row>
    <row r="20" spans="1:16" ht="15.75" customHeight="1">
      <c r="A20" s="21">
        <v>1</v>
      </c>
      <c r="B20" s="22" t="s">
        <v>34</v>
      </c>
      <c r="C20" s="23">
        <v>12</v>
      </c>
      <c r="D20" s="11" t="s">
        <v>31</v>
      </c>
      <c r="E20" s="24">
        <v>12</v>
      </c>
      <c r="F20" s="25">
        <f>G20+H20+J20+K20+L20</f>
        <v>525.69000000000005</v>
      </c>
      <c r="G20" s="25">
        <v>26.187999999999999</v>
      </c>
      <c r="H20" s="25">
        <v>499.50200000000001</v>
      </c>
      <c r="I20" s="26">
        <v>0</v>
      </c>
      <c r="J20" s="26">
        <v>0</v>
      </c>
      <c r="K20" s="26">
        <v>0</v>
      </c>
      <c r="L20" s="26">
        <v>0</v>
      </c>
      <c r="M20" s="26">
        <f>(F20/E20)*1000</f>
        <v>43807.500000000007</v>
      </c>
      <c r="N20" s="27" t="s">
        <v>32</v>
      </c>
      <c r="O20" s="27" t="s">
        <v>32</v>
      </c>
    </row>
    <row r="21" spans="1:16" ht="66" customHeight="1">
      <c r="A21" s="21">
        <v>2</v>
      </c>
      <c r="B21" s="28" t="s">
        <v>35</v>
      </c>
      <c r="C21" s="23">
        <v>24</v>
      </c>
      <c r="D21" s="11" t="s">
        <v>31</v>
      </c>
      <c r="E21" s="24">
        <v>22.1</v>
      </c>
      <c r="F21" s="25">
        <f>G21+H21+J21+K21+L21</f>
        <v>1010.147</v>
      </c>
      <c r="G21" s="25">
        <v>2.7290000000000001</v>
      </c>
      <c r="H21" s="25">
        <v>1007.418</v>
      </c>
      <c r="I21" s="26">
        <v>0</v>
      </c>
      <c r="J21" s="26">
        <v>0</v>
      </c>
      <c r="K21" s="26">
        <v>0</v>
      </c>
      <c r="L21" s="26">
        <v>0</v>
      </c>
      <c r="M21" s="26">
        <f>(F21/E21)*1000</f>
        <v>45708.009049773755</v>
      </c>
      <c r="N21" s="27" t="s">
        <v>32</v>
      </c>
      <c r="O21" s="27" t="s">
        <v>32</v>
      </c>
    </row>
    <row r="22" spans="1:16" ht="86.25" customHeight="1">
      <c r="A22" s="155">
        <v>3</v>
      </c>
      <c r="B22" s="22" t="s">
        <v>36</v>
      </c>
      <c r="C22" s="29">
        <v>286.60000000000002</v>
      </c>
      <c r="D22" s="11">
        <v>5.84</v>
      </c>
      <c r="E22" s="24">
        <v>221.4</v>
      </c>
      <c r="F22" s="25">
        <f>G22+H22+J22+K22+L22</f>
        <v>7041.64</v>
      </c>
      <c r="G22" s="25">
        <v>93.052999999999997</v>
      </c>
      <c r="H22" s="25">
        <v>6948.5870000000004</v>
      </c>
      <c r="I22" s="30">
        <v>0</v>
      </c>
      <c r="J22" s="25">
        <v>0</v>
      </c>
      <c r="K22" s="30">
        <v>0</v>
      </c>
      <c r="L22" s="30">
        <v>0</v>
      </c>
      <c r="M22" s="122">
        <f>(F22/E22)*1000</f>
        <v>31805.05871725384</v>
      </c>
      <c r="N22" s="31">
        <f>(M22/31805.06)*100</f>
        <v>99.999995966848786</v>
      </c>
      <c r="O22" s="31">
        <v>99.999994454570682</v>
      </c>
      <c r="P22" s="117">
        <v>31805.06</v>
      </c>
    </row>
    <row r="23" spans="1:16" ht="18.75" customHeight="1">
      <c r="A23" s="156"/>
      <c r="B23" s="32" t="s">
        <v>37</v>
      </c>
      <c r="C23" s="29"/>
      <c r="D23" s="11"/>
      <c r="E23" s="33"/>
      <c r="F23" s="15"/>
      <c r="G23" s="15"/>
      <c r="H23" s="15"/>
      <c r="I23" s="17"/>
      <c r="J23" s="17"/>
      <c r="K23" s="17"/>
      <c r="L23" s="17"/>
      <c r="M23" s="17"/>
      <c r="N23" s="34"/>
      <c r="O23" s="34"/>
    </row>
    <row r="24" spans="1:16" s="43" customFormat="1" ht="29.25" customHeight="1">
      <c r="A24" s="157"/>
      <c r="B24" s="35" t="s">
        <v>38</v>
      </c>
      <c r="C24" s="36">
        <v>9.75</v>
      </c>
      <c r="D24" s="37">
        <v>0</v>
      </c>
      <c r="E24" s="38">
        <v>3.8</v>
      </c>
      <c r="F24" s="39">
        <f>G24+H24+J24+K24+L24</f>
        <v>117.80200000000001</v>
      </c>
      <c r="G24" s="39">
        <v>0</v>
      </c>
      <c r="H24" s="39">
        <v>117.80200000000001</v>
      </c>
      <c r="I24" s="40">
        <v>0</v>
      </c>
      <c r="J24" s="40">
        <v>0</v>
      </c>
      <c r="K24" s="40">
        <v>0</v>
      </c>
      <c r="L24" s="40"/>
      <c r="M24" s="41">
        <f>(F24/E24)*1000</f>
        <v>31000.526315789477</v>
      </c>
      <c r="N24" s="42"/>
      <c r="O24" s="42"/>
      <c r="P24" s="118"/>
    </row>
    <row r="25" spans="1:16" ht="18.75" hidden="1">
      <c r="A25" s="21">
        <v>4</v>
      </c>
      <c r="B25" s="44" t="s">
        <v>39</v>
      </c>
      <c r="C25" s="23"/>
      <c r="D25" s="11"/>
      <c r="E25" s="33"/>
      <c r="F25" s="15">
        <f t="shared" ref="F25:F29" si="1">G25+H25+J25+K25+L25</f>
        <v>0</v>
      </c>
      <c r="G25" s="15"/>
      <c r="H25" s="17"/>
      <c r="I25" s="17"/>
      <c r="J25" s="17"/>
      <c r="K25" s="17"/>
      <c r="L25" s="17"/>
      <c r="M25" s="17" t="e">
        <f t="shared" ref="M25:M29" si="2">(F25/E25)*1000</f>
        <v>#DIV/0!</v>
      </c>
      <c r="N25" s="14"/>
      <c r="O25" s="14"/>
    </row>
    <row r="26" spans="1:16" ht="97.5" hidden="1" customHeight="1">
      <c r="A26" s="21">
        <v>5</v>
      </c>
      <c r="B26" s="22" t="s">
        <v>40</v>
      </c>
      <c r="C26" s="45"/>
      <c r="D26" s="11"/>
      <c r="E26" s="17"/>
      <c r="F26" s="15">
        <f t="shared" si="1"/>
        <v>0</v>
      </c>
      <c r="G26" s="15"/>
      <c r="H26" s="17"/>
      <c r="I26" s="17"/>
      <c r="J26" s="17"/>
      <c r="K26" s="17"/>
      <c r="L26" s="17"/>
      <c r="M26" s="17" t="e">
        <f t="shared" si="2"/>
        <v>#DIV/0!</v>
      </c>
      <c r="N26" s="14"/>
      <c r="O26" s="14"/>
    </row>
    <row r="27" spans="1:16" ht="84" hidden="1" customHeight="1">
      <c r="A27" s="21">
        <v>6</v>
      </c>
      <c r="B27" s="22" t="s">
        <v>41</v>
      </c>
      <c r="C27" s="45"/>
      <c r="D27" s="11"/>
      <c r="E27" s="14"/>
      <c r="F27" s="15">
        <f t="shared" si="1"/>
        <v>0</v>
      </c>
      <c r="G27" s="15"/>
      <c r="H27" s="14"/>
      <c r="I27" s="14"/>
      <c r="J27" s="14"/>
      <c r="K27" s="14"/>
      <c r="L27" s="14"/>
      <c r="M27" s="17" t="e">
        <f t="shared" si="2"/>
        <v>#DIV/0!</v>
      </c>
      <c r="N27" s="14"/>
      <c r="O27" s="14"/>
    </row>
    <row r="28" spans="1:16" ht="35.25" hidden="1" customHeight="1">
      <c r="A28" s="21">
        <v>7</v>
      </c>
      <c r="B28" s="22" t="s">
        <v>42</v>
      </c>
      <c r="C28" s="23"/>
      <c r="D28" s="11"/>
      <c r="E28" s="14"/>
      <c r="F28" s="15">
        <f t="shared" si="1"/>
        <v>0</v>
      </c>
      <c r="G28" s="15"/>
      <c r="H28" s="14"/>
      <c r="I28" s="14"/>
      <c r="J28" s="14"/>
      <c r="K28" s="14"/>
      <c r="L28" s="14"/>
      <c r="M28" s="17" t="e">
        <f t="shared" si="2"/>
        <v>#DIV/0!</v>
      </c>
      <c r="N28" s="14"/>
      <c r="O28" s="14"/>
    </row>
    <row r="29" spans="1:16" ht="45.4" customHeight="1">
      <c r="A29" s="21">
        <v>8</v>
      </c>
      <c r="B29" s="22" t="s">
        <v>43</v>
      </c>
      <c r="C29" s="23">
        <v>586.85</v>
      </c>
      <c r="D29" s="11">
        <v>3.15</v>
      </c>
      <c r="E29" s="27">
        <v>437</v>
      </c>
      <c r="F29" s="25">
        <f t="shared" si="1"/>
        <v>6986.7340000000004</v>
      </c>
      <c r="G29" s="25">
        <v>22.928000000000001</v>
      </c>
      <c r="H29" s="27">
        <v>5039.1790000000001</v>
      </c>
      <c r="I29" s="27">
        <v>0</v>
      </c>
      <c r="J29" s="123">
        <v>1924.627</v>
      </c>
      <c r="K29" s="27">
        <v>0</v>
      </c>
      <c r="L29" s="27">
        <v>0</v>
      </c>
      <c r="M29" s="26">
        <f t="shared" si="2"/>
        <v>15987.949656750572</v>
      </c>
      <c r="N29" s="27" t="s">
        <v>32</v>
      </c>
      <c r="O29" s="27" t="s">
        <v>32</v>
      </c>
    </row>
    <row r="30" spans="1:16" ht="37.5" customHeight="1">
      <c r="A30" s="158" t="s">
        <v>44</v>
      </c>
      <c r="B30" s="158"/>
      <c r="C30" s="46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6" s="18" customFormat="1" ht="19.5" customHeight="1">
      <c r="A31" s="159" t="s">
        <v>30</v>
      </c>
      <c r="B31" s="160"/>
      <c r="C31" s="47">
        <f>C33+C36+C39+C49+C52</f>
        <v>1277.8899999999999</v>
      </c>
      <c r="D31" s="48" t="s">
        <v>31</v>
      </c>
      <c r="E31" s="47">
        <f>E33+E36+E39+E49+E52</f>
        <v>826.1</v>
      </c>
      <c r="F31" s="49">
        <f>F33+F36+F39+F49+F52</f>
        <v>25777.868000000002</v>
      </c>
      <c r="G31" s="49">
        <f>G33+G36+G39+G49+G52</f>
        <v>110.611</v>
      </c>
      <c r="H31" s="49">
        <f>H33+H36+H39+H49+H52</f>
        <v>24006.091</v>
      </c>
      <c r="I31" s="49">
        <f t="shared" ref="I31:L31" si="3">I33+I36+I39+I49+I52</f>
        <v>520.553</v>
      </c>
      <c r="J31" s="49">
        <f t="shared" si="3"/>
        <v>0</v>
      </c>
      <c r="K31" s="129">
        <f>K33+K36+K39+K49+K52</f>
        <v>1661.1659999999999</v>
      </c>
      <c r="L31" s="49">
        <f t="shared" si="3"/>
        <v>0</v>
      </c>
      <c r="M31" s="49">
        <f>(F31/E31)*1000</f>
        <v>31204.294879554534</v>
      </c>
      <c r="N31" s="47" t="s">
        <v>32</v>
      </c>
      <c r="O31" s="47" t="s">
        <v>32</v>
      </c>
      <c r="P31" s="116"/>
    </row>
    <row r="32" spans="1:16" ht="15.75" customHeight="1">
      <c r="A32" s="161" t="s">
        <v>33</v>
      </c>
      <c r="B32" s="162"/>
      <c r="C32" s="50"/>
      <c r="D32" s="50"/>
      <c r="E32" s="47"/>
      <c r="F32" s="49"/>
      <c r="G32" s="49"/>
      <c r="H32" s="49"/>
      <c r="I32" s="49"/>
      <c r="J32" s="49"/>
      <c r="K32" s="49"/>
      <c r="L32" s="49"/>
      <c r="M32" s="49"/>
      <c r="N32" s="47"/>
      <c r="O32" s="47"/>
    </row>
    <row r="33" spans="1:17" s="55" customFormat="1" ht="21.75" customHeight="1">
      <c r="A33" s="163">
        <v>1</v>
      </c>
      <c r="B33" s="51" t="s">
        <v>34</v>
      </c>
      <c r="C33" s="52">
        <v>23</v>
      </c>
      <c r="D33" s="48" t="s">
        <v>31</v>
      </c>
      <c r="E33" s="53">
        <v>22</v>
      </c>
      <c r="F33" s="54">
        <f>(G33+H33+J33+K33+L33)</f>
        <v>1090.9590000000001</v>
      </c>
      <c r="G33" s="54">
        <v>53.008000000000003</v>
      </c>
      <c r="H33" s="54">
        <v>1037.951</v>
      </c>
      <c r="I33" s="54">
        <v>0</v>
      </c>
      <c r="J33" s="54">
        <v>0</v>
      </c>
      <c r="K33" s="54">
        <v>0</v>
      </c>
      <c r="L33" s="54">
        <v>0</v>
      </c>
      <c r="M33" s="54">
        <f>(F33/E33)*1000</f>
        <v>49589.045454545456</v>
      </c>
      <c r="N33" s="53" t="s">
        <v>32</v>
      </c>
      <c r="O33" s="53" t="s">
        <v>32</v>
      </c>
      <c r="P33" s="119"/>
    </row>
    <row r="34" spans="1:17" ht="16.5" customHeight="1">
      <c r="A34" s="164"/>
      <c r="B34" s="56" t="s">
        <v>33</v>
      </c>
      <c r="C34" s="52"/>
      <c r="D34" s="57"/>
      <c r="E34" s="47"/>
      <c r="F34" s="49"/>
      <c r="G34" s="49"/>
      <c r="H34" s="49"/>
      <c r="I34" s="49"/>
      <c r="J34" s="49"/>
      <c r="K34" s="49"/>
      <c r="L34" s="49"/>
      <c r="M34" s="49"/>
      <c r="N34" s="47"/>
      <c r="O34" s="47"/>
    </row>
    <row r="35" spans="1:17" ht="36" customHeight="1">
      <c r="A35" s="165"/>
      <c r="B35" s="58" t="s">
        <v>45</v>
      </c>
      <c r="C35" s="59" t="s">
        <v>31</v>
      </c>
      <c r="D35" s="60" t="s">
        <v>31</v>
      </c>
      <c r="E35" s="61">
        <v>0</v>
      </c>
      <c r="F35" s="62">
        <f>(G35+H35+J35+K35+L35)</f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4" t="s">
        <v>31</v>
      </c>
      <c r="O35" s="47" t="s">
        <v>31</v>
      </c>
    </row>
    <row r="36" spans="1:17" s="55" customFormat="1" ht="149.25" customHeight="1">
      <c r="A36" s="163">
        <v>2</v>
      </c>
      <c r="B36" s="65" t="s">
        <v>46</v>
      </c>
      <c r="C36" s="52">
        <v>52.25</v>
      </c>
      <c r="D36" s="48" t="s">
        <v>31</v>
      </c>
      <c r="E36" s="53">
        <v>49.8</v>
      </c>
      <c r="F36" s="54">
        <f>G36+H36+J36+K36+L36</f>
        <v>3072</v>
      </c>
      <c r="G36" s="54">
        <v>23.454999999999998</v>
      </c>
      <c r="H36" s="54">
        <v>2942.6680000000001</v>
      </c>
      <c r="I36" s="54">
        <v>31.239000000000001</v>
      </c>
      <c r="J36" s="54">
        <v>0</v>
      </c>
      <c r="K36" s="54">
        <v>105.877</v>
      </c>
      <c r="L36" s="54">
        <v>0</v>
      </c>
      <c r="M36" s="54">
        <f>F36/E36*1000</f>
        <v>61686.746987951818</v>
      </c>
      <c r="N36" s="53" t="s">
        <v>32</v>
      </c>
      <c r="O36" s="53" t="s">
        <v>32</v>
      </c>
      <c r="P36" s="119"/>
    </row>
    <row r="37" spans="1:17" ht="16.5" customHeight="1">
      <c r="A37" s="164"/>
      <c r="B37" s="56" t="s">
        <v>33</v>
      </c>
      <c r="C37" s="52"/>
      <c r="D37" s="57"/>
      <c r="E37" s="47"/>
      <c r="F37" s="49"/>
      <c r="G37" s="49"/>
      <c r="H37" s="49"/>
      <c r="I37" s="49"/>
      <c r="J37" s="49"/>
      <c r="K37" s="49"/>
      <c r="L37" s="49"/>
      <c r="M37" s="49"/>
      <c r="N37" s="47"/>
      <c r="O37" s="47"/>
    </row>
    <row r="38" spans="1:17" ht="39" customHeight="1">
      <c r="A38" s="165"/>
      <c r="B38" s="58" t="s">
        <v>47</v>
      </c>
      <c r="C38" s="59" t="s">
        <v>31</v>
      </c>
      <c r="D38" s="60" t="s">
        <v>31</v>
      </c>
      <c r="E38" s="61">
        <v>21</v>
      </c>
      <c r="F38" s="62">
        <f>G38+H38+K38</f>
        <v>1319.2280000000001</v>
      </c>
      <c r="G38" s="62">
        <v>9.14</v>
      </c>
      <c r="H38" s="62">
        <v>1204.211</v>
      </c>
      <c r="I38" s="62">
        <v>31.239000000000001</v>
      </c>
      <c r="J38" s="62">
        <v>0</v>
      </c>
      <c r="K38" s="62">
        <v>105.877</v>
      </c>
      <c r="L38" s="62">
        <v>0</v>
      </c>
      <c r="M38" s="62">
        <f>F38/E38*1000</f>
        <v>62820.380952380961</v>
      </c>
      <c r="N38" s="64" t="s">
        <v>31</v>
      </c>
      <c r="O38" s="64" t="s">
        <v>31</v>
      </c>
    </row>
    <row r="39" spans="1:17" ht="97.5" customHeight="1">
      <c r="A39" s="137">
        <v>3</v>
      </c>
      <c r="B39" s="65" t="s">
        <v>48</v>
      </c>
      <c r="C39" s="52">
        <v>765.04</v>
      </c>
      <c r="D39" s="52">
        <v>13.41</v>
      </c>
      <c r="E39" s="53">
        <v>413.3</v>
      </c>
      <c r="F39" s="62">
        <f>G39+H39+K39</f>
        <v>15536.962000000001</v>
      </c>
      <c r="G39" s="54">
        <v>28.352</v>
      </c>
      <c r="H39" s="54">
        <v>13955.724</v>
      </c>
      <c r="I39" s="54">
        <v>488.733</v>
      </c>
      <c r="J39" s="54">
        <v>0</v>
      </c>
      <c r="K39" s="129">
        <v>1552.886</v>
      </c>
      <c r="L39" s="54">
        <v>0</v>
      </c>
      <c r="M39" s="134">
        <f t="shared" ref="M39" si="4">F39/E39*1000</f>
        <v>37592.455843213167</v>
      </c>
      <c r="N39" s="54">
        <f>(M39/33835.17)*100</f>
        <v>111.10467552908163</v>
      </c>
      <c r="O39" s="128">
        <f>(((январь!M39+февраль!M39)/2)/33835.17)*100</f>
        <v>110.79315176262358</v>
      </c>
      <c r="P39" s="124">
        <f>(G39+H39)/E39*1000</f>
        <v>33835.170578272438</v>
      </c>
      <c r="Q39" s="125">
        <v>33835.17</v>
      </c>
    </row>
    <row r="40" spans="1:17" ht="16.899999999999999" customHeight="1">
      <c r="A40" s="137"/>
      <c r="B40" s="66" t="s">
        <v>37</v>
      </c>
      <c r="C40" s="52"/>
      <c r="D40" s="46"/>
      <c r="E40" s="47"/>
      <c r="F40" s="62"/>
      <c r="G40" s="49"/>
      <c r="H40" s="49"/>
      <c r="I40" s="49"/>
      <c r="J40" s="49"/>
      <c r="K40" s="49"/>
      <c r="L40" s="49"/>
      <c r="M40" s="62"/>
      <c r="N40" s="47"/>
      <c r="O40" s="47"/>
      <c r="Q40" s="126">
        <f>P39-Q39</f>
        <v>5.782724401797168E-4</v>
      </c>
    </row>
    <row r="41" spans="1:17" ht="22.5" customHeight="1">
      <c r="A41" s="137"/>
      <c r="B41" s="67" t="s">
        <v>49</v>
      </c>
      <c r="C41" s="68">
        <v>649.46</v>
      </c>
      <c r="D41" s="59">
        <v>11.2</v>
      </c>
      <c r="E41" s="69">
        <v>383.8</v>
      </c>
      <c r="F41" s="62">
        <f>G41+H41+J41+K41+L41</f>
        <v>14518.347000000002</v>
      </c>
      <c r="G41" s="62">
        <v>28.352</v>
      </c>
      <c r="H41" s="62">
        <v>12995.144</v>
      </c>
      <c r="I41" s="62">
        <v>469.399</v>
      </c>
      <c r="J41" s="62">
        <v>0</v>
      </c>
      <c r="K41" s="62">
        <v>1494.8510000000001</v>
      </c>
      <c r="L41" s="62">
        <v>0</v>
      </c>
      <c r="M41" s="62">
        <f>F41/E41*1000</f>
        <v>37827.897342365817</v>
      </c>
      <c r="N41" s="61"/>
      <c r="O41" s="64"/>
    </row>
    <row r="42" spans="1:17" ht="81" hidden="1" customHeight="1">
      <c r="A42" s="137"/>
      <c r="B42" s="67" t="s">
        <v>50</v>
      </c>
      <c r="C42" s="68"/>
      <c r="D42" s="59"/>
      <c r="E42" s="64"/>
      <c r="F42" s="62">
        <f t="shared" ref="F42:F43" si="5">G42+H42+J42+K42+L42</f>
        <v>0</v>
      </c>
      <c r="G42" s="63"/>
      <c r="H42" s="63"/>
      <c r="I42" s="63"/>
      <c r="J42" s="63"/>
      <c r="K42" s="63"/>
      <c r="L42" s="63"/>
      <c r="M42" s="62" t="e">
        <f t="shared" ref="M42:M43" si="6">F42/E42*1000</f>
        <v>#DIV/0!</v>
      </c>
      <c r="N42" s="64"/>
      <c r="O42" s="64"/>
    </row>
    <row r="43" spans="1:17" ht="27" customHeight="1">
      <c r="A43" s="137"/>
      <c r="B43" s="70" t="s">
        <v>38</v>
      </c>
      <c r="C43" s="68">
        <v>17</v>
      </c>
      <c r="D43" s="59">
        <v>0.91</v>
      </c>
      <c r="E43" s="61">
        <v>6</v>
      </c>
      <c r="F43" s="62">
        <f t="shared" si="5"/>
        <v>229.6</v>
      </c>
      <c r="G43" s="62">
        <v>0</v>
      </c>
      <c r="H43" s="62">
        <v>214.6</v>
      </c>
      <c r="I43" s="62">
        <v>4.9569999999999999</v>
      </c>
      <c r="J43" s="62">
        <v>0</v>
      </c>
      <c r="K43" s="62">
        <v>15</v>
      </c>
      <c r="L43" s="62">
        <v>0</v>
      </c>
      <c r="M43" s="62">
        <f t="shared" si="6"/>
        <v>38266.666666666664</v>
      </c>
      <c r="N43" s="64"/>
      <c r="O43" s="64"/>
    </row>
    <row r="44" spans="1:17" ht="16.5" customHeight="1">
      <c r="A44" s="137"/>
      <c r="B44" s="56" t="s">
        <v>33</v>
      </c>
      <c r="C44" s="133"/>
      <c r="D44" s="46"/>
      <c r="E44" s="47"/>
      <c r="F44" s="49"/>
      <c r="G44" s="49"/>
      <c r="H44" s="49"/>
      <c r="I44" s="49"/>
      <c r="J44" s="49"/>
      <c r="K44" s="49"/>
      <c r="L44" s="49"/>
      <c r="M44" s="49"/>
      <c r="N44" s="47"/>
      <c r="O44" s="47"/>
    </row>
    <row r="45" spans="1:17" ht="94.5" customHeight="1">
      <c r="A45" s="137"/>
      <c r="B45" s="72" t="s">
        <v>51</v>
      </c>
      <c r="C45" s="68" t="s">
        <v>31</v>
      </c>
      <c r="D45" s="59" t="s">
        <v>31</v>
      </c>
      <c r="E45" s="61">
        <v>299</v>
      </c>
      <c r="F45" s="62">
        <f t="shared" ref="F45:F48" si="7">G45+H45+K45</f>
        <v>11762.685000000001</v>
      </c>
      <c r="G45" s="62">
        <v>14.84</v>
      </c>
      <c r="H45" s="62">
        <v>10194.959000000001</v>
      </c>
      <c r="I45" s="62">
        <v>488.733</v>
      </c>
      <c r="J45" s="62">
        <v>0</v>
      </c>
      <c r="K45" s="62">
        <v>1552.886</v>
      </c>
      <c r="L45" s="62">
        <v>0</v>
      </c>
      <c r="M45" s="62">
        <f t="shared" ref="M45:M48" si="8">F45/E45*1000</f>
        <v>39340.083612040136</v>
      </c>
      <c r="N45" s="53" t="s">
        <v>32</v>
      </c>
      <c r="O45" s="53" t="s">
        <v>32</v>
      </c>
    </row>
    <row r="46" spans="1:17" ht="18.75" hidden="1">
      <c r="A46" s="133">
        <v>4</v>
      </c>
      <c r="B46" s="65" t="s">
        <v>39</v>
      </c>
      <c r="C46" s="52"/>
      <c r="D46" s="57"/>
      <c r="E46" s="47"/>
      <c r="F46" s="49">
        <f t="shared" si="7"/>
        <v>0</v>
      </c>
      <c r="G46" s="49"/>
      <c r="H46" s="49"/>
      <c r="I46" s="49"/>
      <c r="J46" s="49"/>
      <c r="K46" s="49"/>
      <c r="L46" s="49"/>
      <c r="M46" s="49" t="e">
        <f t="shared" si="8"/>
        <v>#DIV/0!</v>
      </c>
      <c r="N46" s="53"/>
      <c r="O46" s="53"/>
    </row>
    <row r="47" spans="1:17" ht="102.75" hidden="1" customHeight="1">
      <c r="A47" s="133">
        <v>5</v>
      </c>
      <c r="B47" s="65" t="s">
        <v>40</v>
      </c>
      <c r="C47" s="73"/>
      <c r="D47" s="57"/>
      <c r="E47" s="47"/>
      <c r="F47" s="49">
        <f t="shared" si="7"/>
        <v>0</v>
      </c>
      <c r="G47" s="49"/>
      <c r="H47" s="49"/>
      <c r="I47" s="49"/>
      <c r="J47" s="49"/>
      <c r="K47" s="49"/>
      <c r="L47" s="49"/>
      <c r="M47" s="49" t="e">
        <f t="shared" si="8"/>
        <v>#DIV/0!</v>
      </c>
      <c r="N47" s="53"/>
      <c r="O47" s="53"/>
    </row>
    <row r="48" spans="1:17" ht="82.5" hidden="1" customHeight="1">
      <c r="A48" s="133">
        <v>6</v>
      </c>
      <c r="B48" s="65" t="s">
        <v>41</v>
      </c>
      <c r="C48" s="73"/>
      <c r="D48" s="57"/>
      <c r="E48" s="47"/>
      <c r="F48" s="49">
        <f t="shared" si="7"/>
        <v>0</v>
      </c>
      <c r="G48" s="49"/>
      <c r="H48" s="49"/>
      <c r="I48" s="49"/>
      <c r="J48" s="49"/>
      <c r="K48" s="49"/>
      <c r="L48" s="49"/>
      <c r="M48" s="49" t="e">
        <f t="shared" si="8"/>
        <v>#DIV/0!</v>
      </c>
      <c r="N48" s="53"/>
      <c r="O48" s="53"/>
    </row>
    <row r="49" spans="1:16" ht="37.5" customHeight="1">
      <c r="A49" s="137">
        <v>7</v>
      </c>
      <c r="B49" s="65" t="s">
        <v>42</v>
      </c>
      <c r="C49" s="52">
        <v>15</v>
      </c>
      <c r="D49" s="52">
        <v>0</v>
      </c>
      <c r="E49" s="53">
        <v>11</v>
      </c>
      <c r="F49" s="54">
        <f>G49+H49+K49</f>
        <v>365.39300000000003</v>
      </c>
      <c r="G49" s="54">
        <v>1.659</v>
      </c>
      <c r="H49" s="54">
        <v>361.33100000000002</v>
      </c>
      <c r="I49" s="54">
        <v>0.58099999999999996</v>
      </c>
      <c r="J49" s="54">
        <v>0</v>
      </c>
      <c r="K49" s="54">
        <v>2.403</v>
      </c>
      <c r="L49" s="54">
        <v>0</v>
      </c>
      <c r="M49" s="54">
        <f>F49/E49*1000</f>
        <v>33217.545454545456</v>
      </c>
      <c r="N49" s="53" t="s">
        <v>32</v>
      </c>
      <c r="O49" s="53" t="s">
        <v>32</v>
      </c>
    </row>
    <row r="50" spans="1:16" ht="21.75" customHeight="1">
      <c r="A50" s="137"/>
      <c r="B50" s="56" t="s">
        <v>33</v>
      </c>
      <c r="C50" s="52"/>
      <c r="D50" s="57"/>
      <c r="E50" s="47"/>
      <c r="F50" s="49"/>
      <c r="G50" s="49"/>
      <c r="H50" s="49"/>
      <c r="I50" s="49"/>
      <c r="J50" s="49"/>
      <c r="K50" s="49"/>
      <c r="L50" s="49"/>
      <c r="M50" s="49"/>
      <c r="N50" s="53"/>
      <c r="O50" s="53"/>
    </row>
    <row r="51" spans="1:16" ht="40.5" customHeight="1">
      <c r="A51" s="137"/>
      <c r="B51" s="58" t="s">
        <v>52</v>
      </c>
      <c r="C51" s="59" t="s">
        <v>31</v>
      </c>
      <c r="D51" s="60" t="s">
        <v>31</v>
      </c>
      <c r="E51" s="61">
        <v>1</v>
      </c>
      <c r="F51" s="62">
        <f>G51+H51+K51</f>
        <v>33.197000000000003</v>
      </c>
      <c r="G51" s="62">
        <v>0</v>
      </c>
      <c r="H51" s="62">
        <v>30.794</v>
      </c>
      <c r="I51" s="62">
        <v>0.58099999999999996</v>
      </c>
      <c r="J51" s="62">
        <v>0</v>
      </c>
      <c r="K51" s="62">
        <v>2.403</v>
      </c>
      <c r="L51" s="62">
        <v>0</v>
      </c>
      <c r="M51" s="62"/>
      <c r="N51" s="53" t="s">
        <v>32</v>
      </c>
      <c r="O51" s="53" t="s">
        <v>32</v>
      </c>
    </row>
    <row r="52" spans="1:16" ht="53.25" customHeight="1">
      <c r="A52" s="137">
        <v>8</v>
      </c>
      <c r="B52" s="65" t="s">
        <v>43</v>
      </c>
      <c r="C52" s="52">
        <v>422.6</v>
      </c>
      <c r="D52" s="52">
        <v>6.53</v>
      </c>
      <c r="E52" s="53">
        <v>330</v>
      </c>
      <c r="F52" s="54">
        <f>G52+H52</f>
        <v>5712.5540000000001</v>
      </c>
      <c r="G52" s="54">
        <v>4.1369999999999996</v>
      </c>
      <c r="H52" s="54">
        <v>5708.4170000000004</v>
      </c>
      <c r="I52" s="54">
        <v>0</v>
      </c>
      <c r="J52" s="54">
        <v>0</v>
      </c>
      <c r="K52" s="54">
        <v>0</v>
      </c>
      <c r="L52" s="54">
        <v>0</v>
      </c>
      <c r="M52" s="54">
        <f t="shared" ref="M52" si="9">F52/E52*1000</f>
        <v>17310.769696969695</v>
      </c>
      <c r="N52" s="53" t="s">
        <v>32</v>
      </c>
      <c r="O52" s="53" t="s">
        <v>32</v>
      </c>
    </row>
    <row r="53" spans="1:16" ht="21" customHeight="1">
      <c r="A53" s="137"/>
      <c r="B53" s="56" t="s">
        <v>33</v>
      </c>
      <c r="C53" s="52"/>
      <c r="D53" s="57"/>
      <c r="E53" s="47"/>
      <c r="F53" s="49"/>
      <c r="G53" s="49"/>
      <c r="H53" s="49"/>
      <c r="I53" s="49"/>
      <c r="J53" s="49"/>
      <c r="K53" s="49"/>
      <c r="L53" s="49"/>
      <c r="M53" s="49"/>
      <c r="N53" s="47"/>
      <c r="O53" s="47"/>
    </row>
    <row r="54" spans="1:16" s="43" customFormat="1" ht="33" customHeight="1">
      <c r="A54" s="137"/>
      <c r="B54" s="58" t="s">
        <v>52</v>
      </c>
      <c r="C54" s="59" t="s">
        <v>31</v>
      </c>
      <c r="D54" s="60" t="s">
        <v>31</v>
      </c>
      <c r="E54" s="61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1" t="s">
        <v>32</v>
      </c>
      <c r="O54" s="61" t="s">
        <v>32</v>
      </c>
      <c r="P54" s="118"/>
    </row>
    <row r="55" spans="1:16" ht="54" customHeight="1">
      <c r="A55" s="138" t="s">
        <v>53</v>
      </c>
      <c r="B55" s="139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1:16" s="18" customFormat="1" ht="15.75" customHeight="1">
      <c r="A56" s="140" t="s">
        <v>30</v>
      </c>
      <c r="B56" s="140"/>
      <c r="C56" s="74">
        <f>C58+C59+C60+C67</f>
        <v>117.58</v>
      </c>
      <c r="D56" s="76" t="s">
        <v>31</v>
      </c>
      <c r="E56" s="75">
        <f>E58+E59+E67+E60</f>
        <v>70.400000000000006</v>
      </c>
      <c r="F56" s="77">
        <f>F58+F59+F67+F60</f>
        <v>2140.6952000000001</v>
      </c>
      <c r="G56" s="77">
        <f t="shared" ref="G56:J56" si="10">G58+G59+G67+G60</f>
        <v>8.2270000000000003</v>
      </c>
      <c r="H56" s="77">
        <f t="shared" si="10"/>
        <v>0</v>
      </c>
      <c r="I56" s="77">
        <f t="shared" si="10"/>
        <v>0</v>
      </c>
      <c r="J56" s="77">
        <f t="shared" si="10"/>
        <v>2132.4682000000003</v>
      </c>
      <c r="K56" s="77">
        <f t="shared" ref="K56:L56" si="11">K58+K59+K67</f>
        <v>0</v>
      </c>
      <c r="L56" s="77">
        <f t="shared" si="11"/>
        <v>0</v>
      </c>
      <c r="M56" s="77">
        <f>F56/E56*1000</f>
        <v>30407.602272727272</v>
      </c>
      <c r="N56" s="75" t="s">
        <v>32</v>
      </c>
      <c r="O56" s="75" t="s">
        <v>32</v>
      </c>
      <c r="P56" s="116"/>
    </row>
    <row r="57" spans="1:16" ht="15.75" customHeight="1">
      <c r="A57" s="141" t="s">
        <v>33</v>
      </c>
      <c r="B57" s="142"/>
      <c r="C57" s="78"/>
      <c r="D57" s="78"/>
      <c r="E57" s="75"/>
      <c r="F57" s="77"/>
      <c r="G57" s="77"/>
      <c r="H57" s="77"/>
      <c r="I57" s="77"/>
      <c r="J57" s="77"/>
      <c r="K57" s="77"/>
      <c r="L57" s="77"/>
      <c r="M57" s="77"/>
      <c r="N57" s="75"/>
      <c r="O57" s="75"/>
    </row>
    <row r="58" spans="1:16" ht="24.6" customHeight="1">
      <c r="A58" s="79">
        <v>1</v>
      </c>
      <c r="B58" s="80" t="s">
        <v>34</v>
      </c>
      <c r="C58" s="81">
        <v>4</v>
      </c>
      <c r="D58" s="82" t="s">
        <v>31</v>
      </c>
      <c r="E58" s="83">
        <v>4</v>
      </c>
      <c r="F58" s="84">
        <f>G58+J58</f>
        <v>188.01400000000001</v>
      </c>
      <c r="G58" s="84">
        <v>3.5139999999999998</v>
      </c>
      <c r="H58" s="84">
        <v>0</v>
      </c>
      <c r="I58" s="84">
        <v>0</v>
      </c>
      <c r="J58" s="84">
        <v>184.5</v>
      </c>
      <c r="K58" s="84">
        <v>0</v>
      </c>
      <c r="L58" s="84">
        <v>0</v>
      </c>
      <c r="M58" s="84">
        <f>F58/E58*1000</f>
        <v>47003.5</v>
      </c>
      <c r="N58" s="83" t="s">
        <v>32</v>
      </c>
      <c r="O58" s="83" t="s">
        <v>32</v>
      </c>
    </row>
    <row r="59" spans="1:16" ht="69" customHeight="1">
      <c r="A59" s="79">
        <v>2</v>
      </c>
      <c r="B59" s="85" t="s">
        <v>35</v>
      </c>
      <c r="C59" s="81">
        <v>3</v>
      </c>
      <c r="D59" s="82" t="s">
        <v>31</v>
      </c>
      <c r="E59" s="83">
        <v>3</v>
      </c>
      <c r="F59" s="84">
        <f t="shared" ref="F59:F67" si="12">G59+J59</f>
        <v>164.82400000000001</v>
      </c>
      <c r="G59" s="84">
        <v>3.1619999999999999</v>
      </c>
      <c r="H59" s="84">
        <v>0</v>
      </c>
      <c r="I59" s="84">
        <v>0</v>
      </c>
      <c r="J59" s="84">
        <v>161.66200000000001</v>
      </c>
      <c r="K59" s="84"/>
      <c r="L59" s="84">
        <v>0</v>
      </c>
      <c r="M59" s="84">
        <f>F59/E59*1000</f>
        <v>54941.333333333343</v>
      </c>
      <c r="N59" s="83" t="s">
        <v>32</v>
      </c>
      <c r="O59" s="83" t="s">
        <v>32</v>
      </c>
    </row>
    <row r="60" spans="1:16" ht="101.25" customHeight="1">
      <c r="A60" s="143">
        <v>3</v>
      </c>
      <c r="B60" s="86" t="s">
        <v>54</v>
      </c>
      <c r="C60" s="87">
        <v>68.78</v>
      </c>
      <c r="D60" s="87">
        <v>4.09</v>
      </c>
      <c r="E60" s="83">
        <v>37.4</v>
      </c>
      <c r="F60" s="84">
        <f t="shared" si="12"/>
        <v>1265.4351999999999</v>
      </c>
      <c r="G60" s="84">
        <v>1.5509999999999999</v>
      </c>
      <c r="H60" s="84">
        <v>0</v>
      </c>
      <c r="I60" s="84">
        <v>0</v>
      </c>
      <c r="J60" s="84">
        <v>1263.8842</v>
      </c>
      <c r="K60" s="84">
        <v>0</v>
      </c>
      <c r="L60" s="84">
        <v>0</v>
      </c>
      <c r="M60" s="88">
        <f>F60/E60*1000</f>
        <v>33835.165775401067</v>
      </c>
      <c r="N60" s="130">
        <f>(M60/33835.17)*100</f>
        <v>99.9999875141785</v>
      </c>
      <c r="O60" s="89">
        <f>N60</f>
        <v>99.9999875141785</v>
      </c>
      <c r="P60" s="114">
        <v>33835.17</v>
      </c>
    </row>
    <row r="61" spans="1:16" ht="16.5" customHeight="1">
      <c r="A61" s="144"/>
      <c r="B61" s="90" t="s">
        <v>37</v>
      </c>
      <c r="C61" s="87"/>
      <c r="D61" s="91"/>
      <c r="E61" s="75"/>
      <c r="F61" s="77"/>
      <c r="G61" s="77"/>
      <c r="H61" s="77"/>
      <c r="I61" s="77"/>
      <c r="J61" s="77"/>
      <c r="K61" s="77"/>
      <c r="L61" s="77"/>
      <c r="M61" s="77"/>
      <c r="N61" s="92"/>
      <c r="O61" s="92"/>
    </row>
    <row r="62" spans="1:16" ht="25.5" customHeight="1">
      <c r="A62" s="145"/>
      <c r="B62" s="93" t="s">
        <v>38</v>
      </c>
      <c r="C62" s="94">
        <v>4</v>
      </c>
      <c r="D62" s="94">
        <v>0</v>
      </c>
      <c r="E62" s="95">
        <v>2.8</v>
      </c>
      <c r="F62" s="96">
        <f t="shared" si="12"/>
        <v>100.776</v>
      </c>
      <c r="G62" s="96">
        <v>0</v>
      </c>
      <c r="H62" s="96">
        <v>0</v>
      </c>
      <c r="I62" s="96">
        <v>0</v>
      </c>
      <c r="J62" s="96">
        <v>100.776</v>
      </c>
      <c r="K62" s="96">
        <v>0</v>
      </c>
      <c r="L62" s="96">
        <v>0</v>
      </c>
      <c r="M62" s="96">
        <f t="shared" ref="M62:M67" si="13">F62/E62*1000</f>
        <v>35991.428571428572</v>
      </c>
      <c r="N62" s="97"/>
      <c r="O62" s="92"/>
    </row>
    <row r="63" spans="1:16" ht="18.75" hidden="1">
      <c r="A63" s="79">
        <v>4</v>
      </c>
      <c r="B63" s="85" t="s">
        <v>39</v>
      </c>
      <c r="C63" s="81"/>
      <c r="D63" s="82"/>
      <c r="E63" s="83"/>
      <c r="F63" s="84">
        <f t="shared" si="12"/>
        <v>0</v>
      </c>
      <c r="G63" s="84"/>
      <c r="H63" s="84"/>
      <c r="I63" s="84"/>
      <c r="J63" s="84"/>
      <c r="K63" s="84"/>
      <c r="L63" s="84"/>
      <c r="M63" s="84" t="e">
        <f t="shared" si="13"/>
        <v>#DIV/0!</v>
      </c>
      <c r="N63" s="83"/>
      <c r="O63" s="75"/>
    </row>
    <row r="64" spans="1:16" ht="98.25" hidden="1" customHeight="1">
      <c r="A64" s="79">
        <v>5</v>
      </c>
      <c r="B64" s="85" t="s">
        <v>40</v>
      </c>
      <c r="C64" s="98"/>
      <c r="D64" s="82"/>
      <c r="E64" s="83"/>
      <c r="F64" s="84">
        <f t="shared" si="12"/>
        <v>0</v>
      </c>
      <c r="G64" s="84"/>
      <c r="H64" s="84"/>
      <c r="I64" s="84"/>
      <c r="J64" s="84"/>
      <c r="K64" s="84"/>
      <c r="L64" s="84"/>
      <c r="M64" s="84" t="e">
        <f t="shared" si="13"/>
        <v>#DIV/0!</v>
      </c>
      <c r="N64" s="83"/>
      <c r="O64" s="75"/>
    </row>
    <row r="65" spans="1:16" ht="78.75" hidden="1">
      <c r="A65" s="79">
        <v>6</v>
      </c>
      <c r="B65" s="85" t="s">
        <v>41</v>
      </c>
      <c r="C65" s="98"/>
      <c r="D65" s="82"/>
      <c r="E65" s="83"/>
      <c r="F65" s="84">
        <f t="shared" si="12"/>
        <v>0</v>
      </c>
      <c r="G65" s="84"/>
      <c r="H65" s="84"/>
      <c r="I65" s="84"/>
      <c r="J65" s="84"/>
      <c r="K65" s="84"/>
      <c r="L65" s="84"/>
      <c r="M65" s="84" t="e">
        <f t="shared" si="13"/>
        <v>#DIV/0!</v>
      </c>
      <c r="N65" s="83"/>
      <c r="O65" s="75"/>
    </row>
    <row r="66" spans="1:16" ht="31.5" hidden="1" customHeight="1">
      <c r="A66" s="79">
        <v>7</v>
      </c>
      <c r="B66" s="85" t="s">
        <v>42</v>
      </c>
      <c r="C66" s="81"/>
      <c r="D66" s="82"/>
      <c r="E66" s="83"/>
      <c r="F66" s="84">
        <f t="shared" si="12"/>
        <v>0</v>
      </c>
      <c r="G66" s="84"/>
      <c r="H66" s="84"/>
      <c r="I66" s="84"/>
      <c r="J66" s="84"/>
      <c r="K66" s="84"/>
      <c r="L66" s="84"/>
      <c r="M66" s="84" t="e">
        <f t="shared" si="13"/>
        <v>#DIV/0!</v>
      </c>
      <c r="N66" s="83"/>
      <c r="O66" s="75"/>
    </row>
    <row r="67" spans="1:16" ht="56.25" customHeight="1">
      <c r="A67" s="79">
        <v>8</v>
      </c>
      <c r="B67" s="85" t="s">
        <v>55</v>
      </c>
      <c r="C67" s="81">
        <v>41.8</v>
      </c>
      <c r="D67" s="81">
        <v>0.5</v>
      </c>
      <c r="E67" s="83">
        <v>26</v>
      </c>
      <c r="F67" s="84">
        <f t="shared" si="12"/>
        <v>522.42200000000003</v>
      </c>
      <c r="G67" s="84">
        <v>0</v>
      </c>
      <c r="H67" s="84">
        <v>0</v>
      </c>
      <c r="I67" s="84">
        <v>0</v>
      </c>
      <c r="J67" s="84">
        <v>522.42200000000003</v>
      </c>
      <c r="K67" s="84">
        <v>0</v>
      </c>
      <c r="L67" s="84">
        <v>0</v>
      </c>
      <c r="M67" s="84">
        <f t="shared" si="13"/>
        <v>20093.153846153848</v>
      </c>
      <c r="N67" s="83" t="s">
        <v>32</v>
      </c>
      <c r="O67" s="83" t="s">
        <v>32</v>
      </c>
    </row>
    <row r="68" spans="1:16" s="113" customFormat="1" ht="37.15" customHeight="1">
      <c r="A68" s="146" t="s">
        <v>56</v>
      </c>
      <c r="B68" s="146"/>
      <c r="C68" s="146"/>
      <c r="D68" s="146"/>
      <c r="E68" s="146"/>
      <c r="F68" s="146"/>
      <c r="G68" s="146"/>
      <c r="H68" s="146"/>
      <c r="I68" s="110"/>
      <c r="J68" s="110"/>
      <c r="K68" s="110"/>
      <c r="L68" s="111"/>
      <c r="M68" s="111"/>
      <c r="N68" s="112"/>
      <c r="O68" s="112"/>
      <c r="P68" s="117"/>
    </row>
    <row r="69" spans="1:16" ht="19.5" customHeight="1">
      <c r="A69" s="135" t="s">
        <v>57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</row>
    <row r="70" spans="1:16" s="99" customFormat="1" ht="23.25" customHeight="1">
      <c r="A70" s="136" t="s">
        <v>58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20"/>
    </row>
    <row r="71" spans="1:16" s="100" customFormat="1" ht="23.25" customHeight="1">
      <c r="A71" s="136" t="s">
        <v>59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21"/>
    </row>
    <row r="72" spans="1:16" ht="15" customHeight="1">
      <c r="A72" s="135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</row>
    <row r="73" spans="1:16" s="109" customFormat="1" ht="21" customHeight="1">
      <c r="A73" s="106"/>
      <c r="B73" s="107" t="s">
        <v>64</v>
      </c>
      <c r="C73" s="107"/>
      <c r="D73" s="107"/>
      <c r="E73" s="108"/>
      <c r="F73" s="107"/>
      <c r="G73" s="105" t="s">
        <v>63</v>
      </c>
      <c r="H73" s="107"/>
      <c r="I73" s="107"/>
      <c r="J73" s="107"/>
      <c r="K73" s="107"/>
      <c r="L73" s="107"/>
      <c r="M73" s="131"/>
      <c r="N73" s="106"/>
      <c r="O73" s="106"/>
      <c r="P73" s="116"/>
    </row>
    <row r="74" spans="1:16" ht="18.75">
      <c r="A74" s="1"/>
      <c r="B74" s="102"/>
      <c r="C74" s="102"/>
      <c r="D74" s="102"/>
      <c r="E74" s="103" t="s">
        <v>60</v>
      </c>
      <c r="F74" s="102"/>
      <c r="G74" s="102"/>
      <c r="H74" s="102"/>
      <c r="I74" s="102"/>
      <c r="J74" s="102"/>
      <c r="K74" s="102"/>
      <c r="L74" s="102"/>
      <c r="M74" s="104"/>
      <c r="N74" s="1"/>
      <c r="O74" s="1"/>
    </row>
    <row r="75" spans="1:16" ht="114.4" customHeight="1">
      <c r="A75" s="1"/>
      <c r="B75" s="102" t="s">
        <v>61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"/>
      <c r="N75" s="1"/>
      <c r="O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  <rowBreaks count="2" manualBreakCount="2">
    <brk id="29" max="14" man="1"/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январь</vt:lpstr>
      <vt:lpstr>февраль</vt:lpstr>
      <vt:lpstr>январь!Заголовки_для_печати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Анатольевна Брянская</cp:lastModifiedBy>
  <cp:lastPrinted>2021-03-02T11:20:46Z</cp:lastPrinted>
  <dcterms:created xsi:type="dcterms:W3CDTF">2021-02-03T05:55:53Z</dcterms:created>
  <dcterms:modified xsi:type="dcterms:W3CDTF">2021-03-04T07:30:28Z</dcterms:modified>
</cp:coreProperties>
</file>