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375" windowWidth="15480" windowHeight="10725" activeTab="5"/>
  </bookViews>
  <sheets>
    <sheet name="январь" sheetId="3" r:id="rId1"/>
    <sheet name="февраль" sheetId="1" r:id="rId2"/>
    <sheet name="март" sheetId="2" r:id="rId3"/>
    <sheet name="апрель" sheetId="4" r:id="rId4"/>
    <sheet name="май" sheetId="5" r:id="rId5"/>
    <sheet name="июнь" sheetId="6" r:id="rId6"/>
  </sheets>
  <definedNames>
    <definedName name="_xlnm.Print_Area" localSheetId="1">февраль!$A$1:$P$57</definedName>
  </definedNames>
  <calcPr calcId="144525"/>
</workbook>
</file>

<file path=xl/calcChain.xml><?xml version="1.0" encoding="utf-8"?>
<calcChain xmlns="http://schemas.openxmlformats.org/spreadsheetml/2006/main">
  <c r="G25" i="6"/>
  <c r="K48" l="1"/>
  <c r="E48"/>
  <c r="K43"/>
  <c r="M43" s="1"/>
  <c r="E43"/>
  <c r="K42"/>
  <c r="E42"/>
  <c r="K41"/>
  <c r="E41"/>
  <c r="J39"/>
  <c r="I39"/>
  <c r="H39"/>
  <c r="G39"/>
  <c r="F39"/>
  <c r="E39"/>
  <c r="D39"/>
  <c r="C39"/>
  <c r="E38"/>
  <c r="K37"/>
  <c r="E37"/>
  <c r="K36"/>
  <c r="M36" s="1"/>
  <c r="E36"/>
  <c r="E35"/>
  <c r="E34"/>
  <c r="E33"/>
  <c r="E32"/>
  <c r="K31"/>
  <c r="M31" s="1"/>
  <c r="E31"/>
  <c r="E30"/>
  <c r="K29"/>
  <c r="M29" s="1"/>
  <c r="E29"/>
  <c r="K28"/>
  <c r="E28"/>
  <c r="K27"/>
  <c r="E27"/>
  <c r="I25"/>
  <c r="H25"/>
  <c r="F25"/>
  <c r="E25"/>
  <c r="D25"/>
  <c r="C25"/>
  <c r="K23"/>
  <c r="E23"/>
  <c r="E22"/>
  <c r="E21"/>
  <c r="E20"/>
  <c r="E19"/>
  <c r="K18"/>
  <c r="M18" s="1"/>
  <c r="E18"/>
  <c r="K17"/>
  <c r="E17"/>
  <c r="K16"/>
  <c r="E16"/>
  <c r="J14"/>
  <c r="I14"/>
  <c r="H14"/>
  <c r="G14"/>
  <c r="F14"/>
  <c r="E14"/>
  <c r="D14"/>
  <c r="C14"/>
  <c r="K39" l="1"/>
  <c r="K14"/>
  <c r="K25"/>
  <c r="L18"/>
  <c r="L29"/>
  <c r="L31"/>
  <c r="L36"/>
  <c r="L43"/>
  <c r="E20" i="3"/>
  <c r="K20"/>
  <c r="D41" i="1" l="1"/>
  <c r="E41"/>
  <c r="F41"/>
  <c r="C41"/>
  <c r="K48" i="5" l="1"/>
  <c r="E48"/>
  <c r="K43"/>
  <c r="M43" s="1"/>
  <c r="E43"/>
  <c r="K42"/>
  <c r="E42"/>
  <c r="K41"/>
  <c r="E41"/>
  <c r="J39"/>
  <c r="I39"/>
  <c r="H39"/>
  <c r="G39"/>
  <c r="F39"/>
  <c r="E39"/>
  <c r="D39"/>
  <c r="C39"/>
  <c r="E38"/>
  <c r="K37"/>
  <c r="E37"/>
  <c r="K36"/>
  <c r="M36" s="1"/>
  <c r="E36"/>
  <c r="E35"/>
  <c r="E34"/>
  <c r="E33"/>
  <c r="E32"/>
  <c r="K31"/>
  <c r="M31" s="1"/>
  <c r="E31"/>
  <c r="E30"/>
  <c r="K29"/>
  <c r="M29" s="1"/>
  <c r="E29"/>
  <c r="K28"/>
  <c r="E28"/>
  <c r="K27"/>
  <c r="E27"/>
  <c r="I25"/>
  <c r="H25"/>
  <c r="G25"/>
  <c r="F25"/>
  <c r="E25"/>
  <c r="D25"/>
  <c r="C25"/>
  <c r="K23"/>
  <c r="E23"/>
  <c r="E22"/>
  <c r="E21"/>
  <c r="E20"/>
  <c r="E19"/>
  <c r="K18"/>
  <c r="M18" s="1"/>
  <c r="E18"/>
  <c r="K17"/>
  <c r="E17"/>
  <c r="K16"/>
  <c r="E16"/>
  <c r="J14"/>
  <c r="I14"/>
  <c r="H14"/>
  <c r="G14"/>
  <c r="F14"/>
  <c r="E14"/>
  <c r="D14"/>
  <c r="C14"/>
  <c r="E16" i="4"/>
  <c r="K39" i="5" l="1"/>
  <c r="K25"/>
  <c r="K14"/>
  <c r="L18"/>
  <c r="L29"/>
  <c r="L31"/>
  <c r="L36"/>
  <c r="L43"/>
  <c r="K18" i="4"/>
  <c r="K48"/>
  <c r="E48"/>
  <c r="K43"/>
  <c r="M43" s="1"/>
  <c r="E43"/>
  <c r="K42"/>
  <c r="E42"/>
  <c r="K41"/>
  <c r="E41"/>
  <c r="J39"/>
  <c r="I39"/>
  <c r="H39"/>
  <c r="G39"/>
  <c r="F39"/>
  <c r="E39"/>
  <c r="D39"/>
  <c r="C39"/>
  <c r="E38"/>
  <c r="K37"/>
  <c r="E37"/>
  <c r="K36"/>
  <c r="M36" s="1"/>
  <c r="E36"/>
  <c r="E35"/>
  <c r="E34"/>
  <c r="E33"/>
  <c r="E32"/>
  <c r="K31"/>
  <c r="M31" s="1"/>
  <c r="E31"/>
  <c r="E30"/>
  <c r="K29"/>
  <c r="M29" s="1"/>
  <c r="E29"/>
  <c r="K28"/>
  <c r="E28"/>
  <c r="K27"/>
  <c r="E27"/>
  <c r="J25"/>
  <c r="I25"/>
  <c r="H25"/>
  <c r="G25"/>
  <c r="F25"/>
  <c r="E25"/>
  <c r="D25"/>
  <c r="C25"/>
  <c r="K23"/>
  <c r="E23"/>
  <c r="E22"/>
  <c r="E21"/>
  <c r="E20"/>
  <c r="E19"/>
  <c r="M18"/>
  <c r="E18"/>
  <c r="K17"/>
  <c r="E17"/>
  <c r="K16"/>
  <c r="J14"/>
  <c r="I14"/>
  <c r="H14"/>
  <c r="G14"/>
  <c r="F14"/>
  <c r="E14"/>
  <c r="D14"/>
  <c r="C14"/>
  <c r="K14" l="1"/>
  <c r="K39"/>
  <c r="K25"/>
  <c r="L18"/>
  <c r="L29"/>
  <c r="L31"/>
  <c r="L36"/>
  <c r="L43"/>
  <c r="K39" i="2"/>
  <c r="D39"/>
  <c r="E39"/>
  <c r="F39"/>
  <c r="G39"/>
  <c r="H39"/>
  <c r="I39"/>
  <c r="J39"/>
  <c r="C39"/>
  <c r="K25"/>
  <c r="E14"/>
  <c r="K14"/>
  <c r="D14" l="1"/>
  <c r="K48"/>
  <c r="E48"/>
  <c r="K43"/>
  <c r="M43" s="1"/>
  <c r="E43"/>
  <c r="K42"/>
  <c r="E42"/>
  <c r="K41"/>
  <c r="E41"/>
  <c r="E38"/>
  <c r="K37"/>
  <c r="E37"/>
  <c r="K36"/>
  <c r="M36" s="1"/>
  <c r="E36"/>
  <c r="E35"/>
  <c r="E34"/>
  <c r="E33"/>
  <c r="E32"/>
  <c r="K31"/>
  <c r="M31" s="1"/>
  <c r="E31"/>
  <c r="E30"/>
  <c r="K29"/>
  <c r="M29" s="1"/>
  <c r="E29"/>
  <c r="K28"/>
  <c r="E28"/>
  <c r="K27"/>
  <c r="E27"/>
  <c r="J25"/>
  <c r="I25"/>
  <c r="H25"/>
  <c r="G25"/>
  <c r="F25"/>
  <c r="E25"/>
  <c r="D25"/>
  <c r="C25"/>
  <c r="K23"/>
  <c r="E23"/>
  <c r="E22"/>
  <c r="E21"/>
  <c r="E20"/>
  <c r="E19"/>
  <c r="K18"/>
  <c r="M18" s="1"/>
  <c r="E18"/>
  <c r="K17"/>
  <c r="E17"/>
  <c r="K16"/>
  <c r="E16"/>
  <c r="J14"/>
  <c r="I14"/>
  <c r="H14"/>
  <c r="G14"/>
  <c r="F14"/>
  <c r="C14"/>
  <c r="E49" i="3"/>
  <c r="K49" s="1"/>
  <c r="E44"/>
  <c r="K44" s="1"/>
  <c r="E43"/>
  <c r="K43" s="1"/>
  <c r="E42"/>
  <c r="K42" s="1"/>
  <c r="J40"/>
  <c r="I40"/>
  <c r="H40"/>
  <c r="E40"/>
  <c r="K40" s="1"/>
  <c r="D40"/>
  <c r="C40"/>
  <c r="E38"/>
  <c r="K38" s="1"/>
  <c r="E37"/>
  <c r="K37" s="1"/>
  <c r="E33"/>
  <c r="K33" s="1"/>
  <c r="E32"/>
  <c r="K32" s="1"/>
  <c r="J31"/>
  <c r="I31"/>
  <c r="H31"/>
  <c r="G31"/>
  <c r="F31"/>
  <c r="E31"/>
  <c r="K31" s="1"/>
  <c r="D31"/>
  <c r="C31"/>
  <c r="E30"/>
  <c r="K30" s="1"/>
  <c r="E29"/>
  <c r="K29" s="1"/>
  <c r="J27"/>
  <c r="I27"/>
  <c r="H27"/>
  <c r="G27"/>
  <c r="F27"/>
  <c r="E27"/>
  <c r="K27" s="1"/>
  <c r="D27"/>
  <c r="C27"/>
  <c r="E25"/>
  <c r="K25" s="1"/>
  <c r="E19"/>
  <c r="K19" s="1"/>
  <c r="E18"/>
  <c r="K18" s="1"/>
  <c r="J16"/>
  <c r="I16"/>
  <c r="H16"/>
  <c r="G16"/>
  <c r="F16"/>
  <c r="E16"/>
  <c r="K16" s="1"/>
  <c r="D16"/>
  <c r="C16"/>
  <c r="L18" i="2" l="1"/>
  <c r="L29"/>
  <c r="L31"/>
  <c r="L36"/>
  <c r="L43"/>
  <c r="M20" i="3"/>
  <c r="L20"/>
  <c r="M31"/>
  <c r="L31"/>
  <c r="M32"/>
  <c r="L32"/>
  <c r="M33"/>
  <c r="L33"/>
  <c r="M37"/>
  <c r="L37"/>
  <c r="M44"/>
  <c r="L44"/>
  <c r="E50" i="1" l="1"/>
  <c r="E44"/>
  <c r="E45"/>
  <c r="E43"/>
  <c r="D27"/>
  <c r="F27"/>
  <c r="G27"/>
  <c r="H27"/>
  <c r="I27"/>
  <c r="J27"/>
  <c r="C27"/>
  <c r="D16"/>
  <c r="F16"/>
  <c r="G16"/>
  <c r="H16"/>
  <c r="I16"/>
  <c r="J16"/>
  <c r="C16"/>
  <c r="K19"/>
  <c r="K20"/>
  <c r="K25"/>
  <c r="K29"/>
  <c r="K30"/>
  <c r="K31"/>
  <c r="K33"/>
  <c r="K38"/>
  <c r="K39"/>
  <c r="K43"/>
  <c r="K44"/>
  <c r="K45"/>
  <c r="K50"/>
  <c r="E19"/>
  <c r="E20"/>
  <c r="E21"/>
  <c r="E22"/>
  <c r="E23"/>
  <c r="E24"/>
  <c r="E25"/>
  <c r="E29"/>
  <c r="E30"/>
  <c r="E31"/>
  <c r="E32"/>
  <c r="E33"/>
  <c r="E34"/>
  <c r="E35"/>
  <c r="E36"/>
  <c r="E37"/>
  <c r="E38"/>
  <c r="E39"/>
  <c r="E40"/>
  <c r="E18"/>
  <c r="K18"/>
  <c r="K27" l="1"/>
  <c r="E27"/>
  <c r="M45"/>
  <c r="L45"/>
  <c r="M38"/>
  <c r="L38"/>
  <c r="M33"/>
  <c r="L33"/>
  <c r="M31"/>
  <c r="L31"/>
  <c r="M20"/>
  <c r="L20"/>
  <c r="E16"/>
  <c r="K16"/>
</calcChain>
</file>

<file path=xl/sharedStrings.xml><?xml version="1.0" encoding="utf-8"?>
<sst xmlns="http://schemas.openxmlformats.org/spreadsheetml/2006/main" count="948" uniqueCount="88">
  <si>
    <t>(человек)</t>
  </si>
  <si>
    <t>(тыс. руб.)</t>
  </si>
  <si>
    <t>Х</t>
  </si>
  <si>
    <t>в т.ч.:</t>
  </si>
  <si>
    <t>руководитель организации</t>
  </si>
  <si>
    <t>прочие работники, за исключением вышеуказанных</t>
  </si>
  <si>
    <t xml:space="preserve">прочие работники, за исключением вышеуказанных </t>
  </si>
  <si>
    <t>работники культуры (библиотекари)</t>
  </si>
  <si>
    <t>(Подпись)</t>
  </si>
  <si>
    <t>МП</t>
  </si>
  <si>
    <t>(указать месяц)</t>
  </si>
  <si>
    <t>Наименование категории работников образовательных организаций</t>
  </si>
  <si>
    <t>Среднесписочная численность работников образовательных организаций</t>
  </si>
  <si>
    <t>Размер средней заработной платы работников образовательных организаций</t>
  </si>
  <si>
    <t>Дошкольные образовательные организации</t>
  </si>
  <si>
    <t>Общеобразовательные организации</t>
  </si>
  <si>
    <t xml:space="preserve">Организации дополнительного образования детей </t>
  </si>
  <si>
    <t>%</t>
  </si>
  <si>
    <t>(рубли)</t>
  </si>
  <si>
    <t>в том числе за счет внебюджетных средств</t>
  </si>
  <si>
    <t>в том числе за счет средств бюджета Тульской области</t>
  </si>
  <si>
    <t>Всего</t>
  </si>
  <si>
    <t xml:space="preserve">1) Закон Тульской области от 30.09.2006 №736-ЗТО "О мерах социальной поддержки отдельных категорий граждан, проживающих и работающих в сельской местности, рабочих поселках (поселках городского типа), и о размере, условиях и порядке возмещения расходов, связанных с предоставлением мер социальной поддержки педагогическим работникам государственных образовательных учреждений Тульской области и муниципальных образовательных учреждений , проживающим и работающим в сельской местности, рабочих поселках (поселках городского типа)"
</t>
  </si>
  <si>
    <t>средства областного бюджета</t>
  </si>
  <si>
    <t>1) Закон Тульской области от 30.09.2013 №1989-ЗТО "Об образовании";           2) Закон Тульской области от 20.12.1995 №21-ЗТО  "О библиотечном деле"</t>
  </si>
  <si>
    <r>
      <rPr>
        <b/>
        <sz val="12"/>
        <color theme="1"/>
        <rFont val="Times New Roman"/>
        <family val="1"/>
        <charset val="204"/>
      </rPr>
      <t>*</t>
    </r>
    <r>
      <rPr>
        <sz val="12"/>
        <color theme="1"/>
        <rFont val="Times New Roman"/>
        <family val="1"/>
        <charset val="204"/>
      </rPr>
      <t>Примечание: Размер фонда оплаты труда, без начислений, показывать с тремя знаками после запятой.</t>
    </r>
  </si>
  <si>
    <t>из них:</t>
  </si>
  <si>
    <t>Штатная численность работников</t>
  </si>
  <si>
    <t>(шт. единицы)</t>
  </si>
  <si>
    <t xml:space="preserve">отношение средней заработной платы за текущий месяц к прогнозу средней заработной платы (среднемесячному доходу от трудовой деятельности) в Тульской области за текущий месяц </t>
  </si>
  <si>
    <t>отношение средней заработной платы за текущий период к прогнозу средней заработной платы (среднемесячному доходу от трудовой деятельности) в Тульской области за текущий период</t>
  </si>
  <si>
    <t xml:space="preserve">педагогические работники образовательных организаций, реализующие программы дошкольного образования </t>
  </si>
  <si>
    <r>
      <t xml:space="preserve">педагогические работники и </t>
    </r>
    <r>
      <rPr>
        <b/>
        <sz val="12"/>
        <color theme="1"/>
        <rFont val="Times New Roman"/>
        <family val="1"/>
        <charset val="204"/>
      </rPr>
      <t>заведующие учебной частью образовательных организаций</t>
    </r>
    <r>
      <rPr>
        <sz val="12"/>
        <color theme="1"/>
        <rFont val="Times New Roman"/>
        <family val="1"/>
        <charset val="204"/>
      </rPr>
      <t>, реализующие программы общего образования</t>
    </r>
  </si>
  <si>
    <t>средний медицинский (фармацевтический) персонал (персонал, обеспечивающий условия для предоставления медицинских услуг)</t>
  </si>
  <si>
    <t>младший медицинский персонал (персонал, обеспечивающий условия для предоставления медицинских услуг)</t>
  </si>
  <si>
    <t>Всего работников</t>
  </si>
  <si>
    <t xml:space="preserve">педагогические работники образовательных организаций, реализующие программы дополнительного образования детей </t>
  </si>
  <si>
    <t xml:space="preserve">учителя </t>
  </si>
  <si>
    <t xml:space="preserve">Объем средств, направленных на выплаты стимулирующего и компенсационного  характера работникам, работающим с детьми из социально неблагополучных семей (Указ Президента Российской Федерации от 7 мая 2012 г. N 599 "О мерах по реализации государственной политики в области образования и науки")
</t>
  </si>
  <si>
    <t>врачи (кроме зубных)</t>
  </si>
  <si>
    <t xml:space="preserve">заместители руководителя, руководители структурных подразделений (кроме  заведующих учебной частью) и их заместители 
</t>
  </si>
  <si>
    <t>муниципальных образовательных организаций Тульской области</t>
  </si>
  <si>
    <t>(наименование МО)</t>
  </si>
  <si>
    <t>Областной бюджет</t>
  </si>
  <si>
    <t>Муниципальный бюджет</t>
  </si>
  <si>
    <t>Внебюджетные средства</t>
  </si>
  <si>
    <t xml:space="preserve">заместители руководителя, руководители структурных подразделений  и их заместители 
</t>
  </si>
  <si>
    <t xml:space="preserve">заместители руководителя, руководители структурных подразделений и их заместители 
</t>
  </si>
  <si>
    <t xml:space="preserve">заведующие учебной частью </t>
  </si>
  <si>
    <t>Среднемесячная  заработная плата работников</t>
  </si>
  <si>
    <t>средства муниципального бюджета</t>
  </si>
  <si>
    <t>Комитет по образованию администрации муниципального образования Киреевский район</t>
  </si>
  <si>
    <r>
      <t>Размер фонда оплаты труда, без начислений</t>
    </r>
    <r>
      <rPr>
        <b/>
        <sz val="12"/>
        <color theme="1"/>
        <rFont val="Times New Roman"/>
        <family val="1"/>
        <charset val="204"/>
      </rPr>
      <t>*</t>
    </r>
  </si>
  <si>
    <t xml:space="preserve">Председатель комитета </t>
  </si>
  <si>
    <t>С.В. Пашков</t>
  </si>
  <si>
    <t>Исп. Борисова И.И.</t>
  </si>
  <si>
    <t>Тел. 8(48754)6-14-81</t>
  </si>
  <si>
    <t>Среднемесячная номинальная заработная плата работников</t>
  </si>
  <si>
    <r>
      <t xml:space="preserve">за </t>
    </r>
    <r>
      <rPr>
        <b/>
        <sz val="10"/>
        <color rgb="FF00B050"/>
        <rFont val="Times New Roman"/>
        <family val="1"/>
        <charset val="204"/>
      </rPr>
      <t xml:space="preserve"> Январь</t>
    </r>
    <r>
      <rPr>
        <b/>
        <sz val="10"/>
        <color theme="1"/>
        <rFont val="Times New Roman"/>
        <family val="1"/>
        <charset val="204"/>
      </rPr>
      <t xml:space="preserve">  2016 год</t>
    </r>
  </si>
  <si>
    <t>Размер фонда оплаты труда, без начислений*</t>
  </si>
  <si>
    <t xml:space="preserve">Размер средней заработной платы работников образовательных организаций    </t>
  </si>
  <si>
    <t>отношение средней заработной платы за текущий месяц к средней заработной плате в регионе за текущий месяц (прогноз минэкономразвития  ТО на текущий месяц)           25750</t>
  </si>
  <si>
    <t>отношение средней заработной платы за текущий период к средней заработной плате в регионе за текущий период (прогноз минэкономразвития  ТО на текущий период)         25638,33</t>
  </si>
  <si>
    <t xml:space="preserve">Объем средств, направленных на выплаты стимулирующего и компенсационного  характера работникам, работающим с детьми из социально неблагополучных семей </t>
  </si>
  <si>
    <t xml:space="preserve">работники, всего: </t>
  </si>
  <si>
    <t xml:space="preserve">заместители руководителя, руководители структурных подразделений и их заместители </t>
  </si>
  <si>
    <t>педагогические работники дошкольных образовательных организаций</t>
  </si>
  <si>
    <t>врачи</t>
  </si>
  <si>
    <t>средний медицинский персонал</t>
  </si>
  <si>
    <t>младший медицинский персонал</t>
  </si>
  <si>
    <t>педагогические работники организаций, реализующих программы общего образования (строки 1)+2))</t>
  </si>
  <si>
    <t>1)</t>
  </si>
  <si>
    <t>педагогические работники организаций, реализующих программы общего образования (без учителей)</t>
  </si>
  <si>
    <t>2)</t>
  </si>
  <si>
    <t xml:space="preserve">учителя общеобразовательных учреждений </t>
  </si>
  <si>
    <t xml:space="preserve">педагогические работники организаций дополнительного образования детей </t>
  </si>
  <si>
    <t>*Примечание: Размер фонда оплаты труда, без начислений, показывать с тремя знаками после запятой.</t>
  </si>
  <si>
    <t xml:space="preserve">  Заместитель председателя комитета</t>
  </si>
  <si>
    <t>Е. А. Кравченко</t>
  </si>
  <si>
    <t>(подпись)</t>
  </si>
  <si>
    <t>Исп. Борисова Ирина Игоревна</t>
  </si>
  <si>
    <r>
      <t>за__</t>
    </r>
    <r>
      <rPr>
        <b/>
        <sz val="12"/>
        <color rgb="FF00B050"/>
        <rFont val="Times New Roman"/>
        <family val="1"/>
        <charset val="204"/>
      </rPr>
      <t>Февраль_</t>
    </r>
    <r>
      <rPr>
        <b/>
        <sz val="12"/>
        <color theme="1"/>
        <rFont val="Times New Roman"/>
        <family val="1"/>
        <charset val="204"/>
      </rPr>
      <t>______2016 год</t>
    </r>
  </si>
  <si>
    <r>
      <t>за__</t>
    </r>
    <r>
      <rPr>
        <b/>
        <sz val="12"/>
        <color rgb="FF00B050"/>
        <rFont val="Times New Roman"/>
        <family val="1"/>
        <charset val="204"/>
      </rPr>
      <t>март_</t>
    </r>
    <r>
      <rPr>
        <b/>
        <sz val="12"/>
        <color theme="1"/>
        <rFont val="Times New Roman"/>
        <family val="1"/>
        <charset val="204"/>
      </rPr>
      <t>______2016 год</t>
    </r>
  </si>
  <si>
    <t>педагогические работники и заведующие учебной частью образовательных организаций, реализующие программы общего образования</t>
  </si>
  <si>
    <r>
      <t>за__</t>
    </r>
    <r>
      <rPr>
        <sz val="12"/>
        <color rgb="FFFF0000"/>
        <rFont val="Times New Roman"/>
        <family val="1"/>
        <charset val="204"/>
      </rPr>
      <t>апрель</t>
    </r>
    <r>
      <rPr>
        <sz val="12"/>
        <color theme="1"/>
        <rFont val="Times New Roman"/>
        <family val="1"/>
        <charset val="204"/>
      </rPr>
      <t>______2016 год</t>
    </r>
  </si>
  <si>
    <r>
      <t>за_</t>
    </r>
    <r>
      <rPr>
        <b/>
        <sz val="12"/>
        <color theme="1"/>
        <rFont val="Times New Roman"/>
        <family val="1"/>
        <charset val="204"/>
      </rPr>
      <t>_май_</t>
    </r>
    <r>
      <rPr>
        <sz val="12"/>
        <color theme="1"/>
        <rFont val="Times New Roman"/>
        <family val="1"/>
        <charset val="204"/>
      </rPr>
      <t>_____2016 год</t>
    </r>
  </si>
  <si>
    <t xml:space="preserve"> </t>
  </si>
  <si>
    <r>
      <t>за</t>
    </r>
    <r>
      <rPr>
        <u/>
        <sz val="12"/>
        <color theme="1"/>
        <rFont val="Times New Roman"/>
        <family val="1"/>
        <charset val="204"/>
      </rPr>
      <t>_</t>
    </r>
    <r>
      <rPr>
        <b/>
        <u/>
        <sz val="12"/>
        <color theme="1"/>
        <rFont val="Times New Roman"/>
        <family val="1"/>
        <charset val="204"/>
      </rPr>
      <t>_июнь_</t>
    </r>
    <r>
      <rPr>
        <u/>
        <sz val="12"/>
        <color theme="1"/>
        <rFont val="Times New Roman"/>
        <family val="1"/>
        <charset val="204"/>
      </rPr>
      <t>_____</t>
    </r>
    <r>
      <rPr>
        <sz val="12"/>
        <color theme="1"/>
        <rFont val="Times New Roman"/>
        <family val="1"/>
        <charset val="204"/>
      </rPr>
      <t>2016 год</t>
    </r>
  </si>
</sst>
</file>

<file path=xl/styles.xml><?xml version="1.0" encoding="utf-8"?>
<styleSheet xmlns="http://schemas.openxmlformats.org/spreadsheetml/2006/main">
  <numFmts count="1">
    <numFmt numFmtId="164" formatCode="0.000"/>
  </numFmts>
  <fonts count="27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color rgb="FFFF0000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0"/>
      <color rgb="FF00B050"/>
      <name val="Times New Roman"/>
      <family val="1"/>
      <charset val="204"/>
    </font>
    <font>
      <b/>
      <u/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b/>
      <sz val="12"/>
      <color rgb="FF00B050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8"/>
      <color indexed="8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2">
    <xf numFmtId="0" fontId="0" fillId="0" borderId="0" xfId="0"/>
    <xf numFmtId="0" fontId="1" fillId="2" borderId="5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164" fontId="2" fillId="2" borderId="5" xfId="0" applyNumberFormat="1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2" fontId="1" fillId="3" borderId="6" xfId="0" applyNumberFormat="1" applyFont="1" applyFill="1" applyBorder="1" applyAlignment="1">
      <alignment horizontal="center" vertical="center" wrapText="1"/>
    </xf>
    <xf numFmtId="2" fontId="1" fillId="3" borderId="1" xfId="0" applyNumberFormat="1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/>
    </xf>
    <xf numFmtId="0" fontId="1" fillId="3" borderId="3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2" borderId="10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2" fontId="8" fillId="3" borderId="0" xfId="0" applyNumberFormat="1" applyFont="1" applyFill="1"/>
    <xf numFmtId="2" fontId="9" fillId="3" borderId="0" xfId="0" applyNumberFormat="1" applyFont="1" applyFill="1" applyAlignment="1">
      <alignment horizontal="center"/>
    </xf>
    <xf numFmtId="2" fontId="9" fillId="3" borderId="2" xfId="0" applyNumberFormat="1" applyFont="1" applyFill="1" applyBorder="1" applyAlignment="1">
      <alignment horizontal="center" wrapText="1"/>
    </xf>
    <xf numFmtId="2" fontId="9" fillId="3" borderId="2" xfId="0" applyNumberFormat="1" applyFont="1" applyFill="1" applyBorder="1" applyAlignment="1">
      <alignment horizontal="justify" vertical="top" wrapText="1"/>
    </xf>
    <xf numFmtId="2" fontId="9" fillId="3" borderId="1" xfId="0" applyNumberFormat="1" applyFont="1" applyFill="1" applyBorder="1" applyAlignment="1">
      <alignment horizontal="center" wrapText="1"/>
    </xf>
    <xf numFmtId="2" fontId="9" fillId="3" borderId="2" xfId="0" applyNumberFormat="1" applyFont="1" applyFill="1" applyBorder="1" applyAlignment="1">
      <alignment horizontal="center" vertical="top" wrapText="1"/>
    </xf>
    <xf numFmtId="49" fontId="9" fillId="3" borderId="18" xfId="0" applyNumberFormat="1" applyFont="1" applyFill="1" applyBorder="1" applyAlignment="1">
      <alignment horizontal="center" vertical="top" wrapText="1"/>
    </xf>
    <xf numFmtId="49" fontId="9" fillId="3" borderId="19" xfId="0" applyNumberFormat="1" applyFont="1" applyFill="1" applyBorder="1" applyAlignment="1">
      <alignment horizontal="left" vertical="top" wrapText="1" indent="5"/>
    </xf>
    <xf numFmtId="49" fontId="9" fillId="3" borderId="19" xfId="0" applyNumberFormat="1" applyFont="1" applyFill="1" applyBorder="1" applyAlignment="1">
      <alignment horizontal="center" vertical="top" wrapText="1"/>
    </xf>
    <xf numFmtId="49" fontId="9" fillId="3" borderId="20" xfId="0" applyNumberFormat="1" applyFont="1" applyFill="1" applyBorder="1" applyAlignment="1">
      <alignment horizontal="left" vertical="top" wrapText="1" indent="5"/>
    </xf>
    <xf numFmtId="49" fontId="8" fillId="3" borderId="0" xfId="0" applyNumberFormat="1" applyFont="1" applyFill="1"/>
    <xf numFmtId="2" fontId="9" fillId="3" borderId="14" xfId="0" applyNumberFormat="1" applyFont="1" applyFill="1" applyBorder="1" applyAlignment="1">
      <alignment horizontal="center" vertical="top" wrapText="1"/>
    </xf>
    <xf numFmtId="2" fontId="9" fillId="3" borderId="3" xfId="0" applyNumberFormat="1" applyFont="1" applyFill="1" applyBorder="1" applyAlignment="1">
      <alignment vertical="top" wrapText="1"/>
    </xf>
    <xf numFmtId="2" fontId="8" fillId="3" borderId="6" xfId="0" applyNumberFormat="1" applyFont="1" applyFill="1" applyBorder="1"/>
    <xf numFmtId="2" fontId="9" fillId="3" borderId="5" xfId="0" applyNumberFormat="1" applyFont="1" applyFill="1" applyBorder="1" applyAlignment="1">
      <alignment horizontal="center" vertical="center" wrapText="1"/>
    </xf>
    <xf numFmtId="164" fontId="9" fillId="3" borderId="5" xfId="0" applyNumberFormat="1" applyFont="1" applyFill="1" applyBorder="1" applyAlignment="1">
      <alignment horizontal="center" vertical="center" wrapText="1"/>
    </xf>
    <xf numFmtId="2" fontId="9" fillId="3" borderId="1" xfId="0" applyNumberFormat="1" applyFont="1" applyFill="1" applyBorder="1" applyAlignment="1">
      <alignment horizontal="center" vertical="center" wrapText="1"/>
    </xf>
    <xf numFmtId="2" fontId="9" fillId="3" borderId="1" xfId="0" applyNumberFormat="1" applyFont="1" applyFill="1" applyBorder="1" applyAlignment="1">
      <alignment horizontal="center" vertical="top" wrapText="1"/>
    </xf>
    <xf numFmtId="2" fontId="8" fillId="3" borderId="1" xfId="0" applyNumberFormat="1" applyFont="1" applyFill="1" applyBorder="1"/>
    <xf numFmtId="2" fontId="12" fillId="3" borderId="0" xfId="0" applyNumberFormat="1" applyFont="1" applyFill="1" applyBorder="1" applyAlignment="1">
      <alignment horizontal="center" vertical="center" wrapText="1"/>
    </xf>
    <xf numFmtId="2" fontId="9" fillId="3" borderId="0" xfId="0" applyNumberFormat="1" applyFont="1" applyFill="1" applyBorder="1" applyAlignment="1">
      <alignment horizontal="center" vertical="center" wrapText="1"/>
    </xf>
    <xf numFmtId="2" fontId="9" fillId="3" borderId="0" xfId="0" applyNumberFormat="1" applyFont="1" applyFill="1" applyBorder="1" applyAlignment="1">
      <alignment vertical="top" wrapText="1"/>
    </xf>
    <xf numFmtId="2" fontId="8" fillId="3" borderId="2" xfId="0" applyNumberFormat="1" applyFont="1" applyFill="1" applyBorder="1"/>
    <xf numFmtId="164" fontId="9" fillId="3" borderId="1" xfId="0" applyNumberFormat="1" applyFont="1" applyFill="1" applyBorder="1" applyAlignment="1">
      <alignment horizontal="center" vertical="center" wrapText="1"/>
    </xf>
    <xf numFmtId="2" fontId="8" fillId="3" borderId="19" xfId="0" applyNumberFormat="1" applyFont="1" applyFill="1" applyBorder="1"/>
    <xf numFmtId="2" fontId="8" fillId="3" borderId="22" xfId="0" applyNumberFormat="1" applyFont="1" applyFill="1" applyBorder="1"/>
    <xf numFmtId="2" fontId="9" fillId="3" borderId="12" xfId="0" applyNumberFormat="1" applyFont="1" applyFill="1" applyBorder="1" applyAlignment="1">
      <alignment horizontal="center" vertical="center" wrapText="1"/>
    </xf>
    <xf numFmtId="2" fontId="9" fillId="3" borderId="6" xfId="0" applyNumberFormat="1" applyFont="1" applyFill="1" applyBorder="1" applyAlignment="1">
      <alignment horizontal="center" vertical="center" wrapText="1"/>
    </xf>
    <xf numFmtId="164" fontId="9" fillId="3" borderId="6" xfId="0" applyNumberFormat="1" applyFont="1" applyFill="1" applyBorder="1" applyAlignment="1">
      <alignment horizontal="center" vertical="center" wrapText="1"/>
    </xf>
    <xf numFmtId="2" fontId="9" fillId="3" borderId="6" xfId="0" applyNumberFormat="1" applyFont="1" applyFill="1" applyBorder="1" applyAlignment="1">
      <alignment horizontal="center" vertical="top" wrapText="1"/>
    </xf>
    <xf numFmtId="2" fontId="13" fillId="3" borderId="1" xfId="0" applyNumberFormat="1" applyFont="1" applyFill="1" applyBorder="1" applyAlignment="1">
      <alignment horizontal="center" vertical="center" wrapText="1"/>
    </xf>
    <xf numFmtId="2" fontId="8" fillId="3" borderId="1" xfId="0" applyNumberFormat="1" applyFont="1" applyFill="1" applyBorder="1" applyAlignment="1">
      <alignment horizontal="center" vertical="center"/>
    </xf>
    <xf numFmtId="2" fontId="9" fillId="3" borderId="1" xfId="0" applyNumberFormat="1" applyFont="1" applyFill="1" applyBorder="1" applyAlignment="1">
      <alignment vertical="top" wrapText="1"/>
    </xf>
    <xf numFmtId="2" fontId="9" fillId="3" borderId="11" xfId="0" applyNumberFormat="1" applyFont="1" applyFill="1" applyBorder="1" applyAlignment="1">
      <alignment horizontal="center" vertical="top" wrapText="1"/>
    </xf>
    <xf numFmtId="2" fontId="9" fillId="3" borderId="2" xfId="0" applyNumberFormat="1" applyFont="1" applyFill="1" applyBorder="1" applyAlignment="1">
      <alignment horizontal="center" vertical="center" wrapText="1"/>
    </xf>
    <xf numFmtId="164" fontId="9" fillId="3" borderId="2" xfId="0" applyNumberFormat="1" applyFont="1" applyFill="1" applyBorder="1" applyAlignment="1">
      <alignment horizontal="center" vertical="center" wrapText="1"/>
    </xf>
    <xf numFmtId="2" fontId="9" fillId="3" borderId="2" xfId="0" applyNumberFormat="1" applyFont="1" applyFill="1" applyBorder="1" applyAlignment="1">
      <alignment vertical="top" wrapText="1"/>
    </xf>
    <xf numFmtId="2" fontId="9" fillId="3" borderId="19" xfId="0" applyNumberFormat="1" applyFont="1" applyFill="1" applyBorder="1" applyAlignment="1">
      <alignment horizontal="center" vertical="center" wrapText="1"/>
    </xf>
    <xf numFmtId="164" fontId="9" fillId="3" borderId="19" xfId="0" applyNumberFormat="1" applyFont="1" applyFill="1" applyBorder="1" applyAlignment="1">
      <alignment horizontal="center" vertical="center" wrapText="1"/>
    </xf>
    <xf numFmtId="2" fontId="9" fillId="3" borderId="19" xfId="0" applyNumberFormat="1" applyFont="1" applyFill="1" applyBorder="1" applyAlignment="1">
      <alignment horizontal="center" vertical="top" wrapText="1"/>
    </xf>
    <xf numFmtId="2" fontId="12" fillId="3" borderId="0" xfId="0" applyNumberFormat="1" applyFont="1" applyFill="1" applyBorder="1" applyAlignment="1">
      <alignment horizontal="justify" vertical="top" wrapText="1"/>
    </xf>
    <xf numFmtId="164" fontId="9" fillId="3" borderId="0" xfId="0" applyNumberFormat="1" applyFont="1" applyFill="1" applyBorder="1" applyAlignment="1">
      <alignment horizontal="center" vertical="center" wrapText="1"/>
    </xf>
    <xf numFmtId="2" fontId="9" fillId="3" borderId="1" xfId="0" applyNumberFormat="1" applyFont="1" applyFill="1" applyBorder="1" applyAlignment="1">
      <alignment horizontal="center" vertical="top"/>
    </xf>
    <xf numFmtId="2" fontId="9" fillId="3" borderId="6" xfId="0" applyNumberFormat="1" applyFont="1" applyFill="1" applyBorder="1" applyAlignment="1">
      <alignment horizontal="justify" vertical="top" wrapText="1"/>
    </xf>
    <xf numFmtId="2" fontId="9" fillId="3" borderId="1" xfId="0" applyNumberFormat="1" applyFont="1" applyFill="1" applyBorder="1" applyAlignment="1">
      <alignment horizontal="justify" vertical="top" wrapText="1"/>
    </xf>
    <xf numFmtId="2" fontId="9" fillId="3" borderId="11" xfId="0" applyNumberFormat="1" applyFont="1" applyFill="1" applyBorder="1" applyAlignment="1">
      <alignment horizontal="center" vertical="center" wrapText="1"/>
    </xf>
    <xf numFmtId="2" fontId="9" fillId="3" borderId="18" xfId="0" applyNumberFormat="1" applyFont="1" applyFill="1" applyBorder="1" applyAlignment="1">
      <alignment horizontal="center" vertical="center" wrapText="1"/>
    </xf>
    <xf numFmtId="2" fontId="12" fillId="3" borderId="12" xfId="0" applyNumberFormat="1" applyFont="1" applyFill="1" applyBorder="1" applyAlignment="1">
      <alignment horizontal="center" vertical="center" wrapText="1"/>
    </xf>
    <xf numFmtId="2" fontId="9" fillId="3" borderId="6" xfId="0" applyNumberFormat="1" applyFont="1" applyFill="1" applyBorder="1" applyAlignment="1">
      <alignment vertical="top" wrapText="1"/>
    </xf>
    <xf numFmtId="2" fontId="14" fillId="3" borderId="5" xfId="0" applyNumberFormat="1" applyFont="1" applyFill="1" applyBorder="1" applyAlignment="1">
      <alignment horizontal="center" vertical="center" wrapText="1"/>
    </xf>
    <xf numFmtId="2" fontId="9" fillId="3" borderId="0" xfId="0" applyNumberFormat="1" applyFont="1" applyFill="1" applyBorder="1" applyAlignment="1">
      <alignment horizontal="justify" vertical="top" wrapText="1"/>
    </xf>
    <xf numFmtId="2" fontId="9" fillId="3" borderId="0" xfId="0" applyNumberFormat="1" applyFont="1" applyFill="1" applyBorder="1" applyAlignment="1">
      <alignment horizontal="center" vertical="top" wrapText="1"/>
    </xf>
    <xf numFmtId="2" fontId="8" fillId="3" borderId="0" xfId="0" applyNumberFormat="1" applyFont="1" applyFill="1" applyBorder="1"/>
    <xf numFmtId="2" fontId="9" fillId="3" borderId="0" xfId="0" applyNumberFormat="1" applyFont="1" applyFill="1"/>
    <xf numFmtId="2" fontId="13" fillId="3" borderId="0" xfId="0" applyNumberFormat="1" applyFont="1" applyFill="1" applyAlignment="1"/>
    <xf numFmtId="2" fontId="9" fillId="3" borderId="0" xfId="0" applyNumberFormat="1" applyFont="1" applyFill="1" applyAlignment="1">
      <alignment wrapText="1"/>
    </xf>
    <xf numFmtId="2" fontId="9" fillId="3" borderId="0" xfId="0" applyNumberFormat="1" applyFont="1" applyFill="1" applyAlignment="1"/>
    <xf numFmtId="2" fontId="15" fillId="3" borderId="0" xfId="0" applyNumberFormat="1" applyFont="1" applyFill="1"/>
    <xf numFmtId="2" fontId="9" fillId="3" borderId="7" xfId="0" applyNumberFormat="1" applyFont="1" applyFill="1" applyBorder="1" applyAlignment="1"/>
    <xf numFmtId="2" fontId="8" fillId="3" borderId="7" xfId="0" applyNumberFormat="1" applyFont="1" applyFill="1" applyBorder="1"/>
    <xf numFmtId="2" fontId="9" fillId="3" borderId="0" xfId="0" applyNumberFormat="1" applyFont="1" applyFill="1" applyAlignment="1">
      <alignment horizontal="left"/>
    </xf>
    <xf numFmtId="2" fontId="15" fillId="3" borderId="0" xfId="0" applyNumberFormat="1" applyFont="1" applyFill="1" applyAlignment="1"/>
    <xf numFmtId="0" fontId="2" fillId="2" borderId="2" xfId="0" applyFont="1" applyFill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164" fontId="2" fillId="4" borderId="1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2" borderId="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8" fillId="2" borderId="3" xfId="0" applyFont="1" applyFill="1" applyBorder="1" applyAlignment="1">
      <alignment horizontal="center" vertical="center" wrapText="1"/>
    </xf>
    <xf numFmtId="0" fontId="18" fillId="3" borderId="3" xfId="0" applyFont="1" applyFill="1" applyBorder="1" applyAlignment="1">
      <alignment horizontal="center" vertical="center" wrapText="1"/>
    </xf>
    <xf numFmtId="0" fontId="18" fillId="2" borderId="6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8" fillId="2" borderId="1" xfId="0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2" fontId="2" fillId="3" borderId="6" xfId="0" applyNumberFormat="1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0" fontId="22" fillId="0" borderId="5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18" fillId="3" borderId="6" xfId="0" applyFont="1" applyFill="1" applyBorder="1" applyAlignment="1">
      <alignment horizontal="center" vertical="center" wrapText="1"/>
    </xf>
    <xf numFmtId="0" fontId="19" fillId="3" borderId="0" xfId="0" applyFont="1" applyFill="1" applyAlignment="1">
      <alignment horizontal="center" vertical="center"/>
    </xf>
    <xf numFmtId="164" fontId="2" fillId="3" borderId="5" xfId="0" applyNumberFormat="1" applyFont="1" applyFill="1" applyBorder="1" applyAlignment="1">
      <alignment horizontal="center" vertical="center" wrapText="1"/>
    </xf>
    <xf numFmtId="164" fontId="2" fillId="3" borderId="2" xfId="0" applyNumberFormat="1" applyFont="1" applyFill="1" applyBorder="1" applyAlignment="1">
      <alignment horizontal="center" vertical="center" wrapText="1"/>
    </xf>
    <xf numFmtId="0" fontId="17" fillId="3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17" fillId="3" borderId="10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164" fontId="2" fillId="3" borderId="6" xfId="0" applyNumberFormat="1" applyFont="1" applyFill="1" applyBorder="1" applyAlignment="1">
      <alignment horizontal="center" vertical="center" wrapText="1"/>
    </xf>
    <xf numFmtId="0" fontId="17" fillId="3" borderId="6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 wrapText="1"/>
    </xf>
    <xf numFmtId="0" fontId="22" fillId="3" borderId="5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164" fontId="2" fillId="5" borderId="1" xfId="0" applyNumberFormat="1" applyFont="1" applyFill="1" applyBorder="1" applyAlignment="1">
      <alignment horizontal="center" vertical="center" wrapText="1"/>
    </xf>
    <xf numFmtId="0" fontId="17" fillId="5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 wrapText="1"/>
    </xf>
    <xf numFmtId="0" fontId="5" fillId="5" borderId="0" xfId="0" applyFont="1" applyFill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8" fillId="3" borderId="3" xfId="0" applyFont="1" applyFill="1" applyBorder="1" applyAlignment="1">
      <alignment horizontal="center" vertical="center" wrapText="1"/>
    </xf>
    <xf numFmtId="0" fontId="18" fillId="3" borderId="6" xfId="0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22" fillId="3" borderId="5" xfId="0" applyFont="1" applyFill="1" applyBorder="1" applyAlignment="1">
      <alignment horizontal="center" vertical="center" wrapText="1"/>
    </xf>
    <xf numFmtId="164" fontId="9" fillId="4" borderId="1" xfId="0" applyNumberFormat="1" applyFont="1" applyFill="1" applyBorder="1" applyAlignment="1">
      <alignment horizontal="center" vertical="center" wrapText="1"/>
    </xf>
    <xf numFmtId="164" fontId="9" fillId="0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6" fillId="3" borderId="1" xfId="0" applyFont="1" applyFill="1" applyBorder="1" applyAlignment="1">
      <alignment horizontal="center" vertical="center" wrapText="1"/>
    </xf>
    <xf numFmtId="2" fontId="9" fillId="3" borderId="7" xfId="0" applyNumberFormat="1" applyFont="1" applyFill="1" applyBorder="1" applyAlignment="1">
      <alignment horizontal="center"/>
    </xf>
    <xf numFmtId="2" fontId="9" fillId="3" borderId="0" xfId="0" applyNumberFormat="1" applyFont="1" applyFill="1" applyAlignment="1">
      <alignment horizontal="right"/>
    </xf>
    <xf numFmtId="2" fontId="9" fillId="3" borderId="0" xfId="0" applyNumberFormat="1" applyFont="1" applyFill="1" applyAlignment="1">
      <alignment horizontal="center"/>
    </xf>
    <xf numFmtId="2" fontId="8" fillId="3" borderId="0" xfId="0" applyNumberFormat="1" applyFont="1" applyFill="1" applyAlignment="1">
      <alignment horizontal="center"/>
    </xf>
    <xf numFmtId="2" fontId="11" fillId="3" borderId="8" xfId="0" applyNumberFormat="1" applyFont="1" applyFill="1" applyBorder="1" applyAlignment="1">
      <alignment horizontal="center"/>
    </xf>
    <xf numFmtId="2" fontId="9" fillId="3" borderId="13" xfId="0" applyNumberFormat="1" applyFont="1" applyFill="1" applyBorder="1" applyAlignment="1">
      <alignment horizontal="center" vertical="center" wrapText="1"/>
    </xf>
    <xf numFmtId="2" fontId="9" fillId="3" borderId="11" xfId="0" applyNumberFormat="1" applyFont="1" applyFill="1" applyBorder="1" applyAlignment="1">
      <alignment horizontal="center" vertical="center" wrapText="1"/>
    </xf>
    <xf numFmtId="2" fontId="9" fillId="3" borderId="9" xfId="0" applyNumberFormat="1" applyFont="1" applyFill="1" applyBorder="1" applyAlignment="1">
      <alignment horizontal="center" vertical="center" wrapText="1"/>
    </xf>
    <xf numFmtId="2" fontId="9" fillId="3" borderId="14" xfId="0" applyNumberFormat="1" applyFont="1" applyFill="1" applyBorder="1" applyAlignment="1">
      <alignment horizontal="center" vertical="center" wrapText="1"/>
    </xf>
    <xf numFmtId="2" fontId="9" fillId="3" borderId="15" xfId="0" applyNumberFormat="1" applyFont="1" applyFill="1" applyBorder="1" applyAlignment="1">
      <alignment horizontal="center" vertical="center" wrapText="1"/>
    </xf>
    <xf numFmtId="2" fontId="9" fillId="3" borderId="16" xfId="0" applyNumberFormat="1" applyFont="1" applyFill="1" applyBorder="1" applyAlignment="1">
      <alignment horizontal="center" vertical="center" wrapText="1"/>
    </xf>
    <xf numFmtId="2" fontId="9" fillId="3" borderId="2" xfId="0" applyNumberFormat="1" applyFont="1" applyFill="1" applyBorder="1" applyAlignment="1">
      <alignment horizontal="center" wrapText="1"/>
    </xf>
    <xf numFmtId="2" fontId="9" fillId="3" borderId="3" xfId="0" applyNumberFormat="1" applyFont="1" applyFill="1" applyBorder="1" applyAlignment="1">
      <alignment horizontal="center" wrapText="1"/>
    </xf>
    <xf numFmtId="2" fontId="9" fillId="3" borderId="6" xfId="0" applyNumberFormat="1" applyFont="1" applyFill="1" applyBorder="1" applyAlignment="1">
      <alignment horizontal="center" wrapText="1"/>
    </xf>
    <xf numFmtId="2" fontId="9" fillId="3" borderId="4" xfId="0" applyNumberFormat="1" applyFont="1" applyFill="1" applyBorder="1" applyAlignment="1">
      <alignment horizontal="center" vertical="top" wrapText="1"/>
    </xf>
    <xf numFmtId="2" fontId="9" fillId="3" borderId="10" xfId="0" applyNumberFormat="1" applyFont="1" applyFill="1" applyBorder="1" applyAlignment="1">
      <alignment horizontal="center" vertical="top" wrapText="1"/>
    </xf>
    <xf numFmtId="2" fontId="9" fillId="3" borderId="2" xfId="0" applyNumberFormat="1" applyFont="1" applyFill="1" applyBorder="1" applyAlignment="1">
      <alignment horizontal="center" vertical="top" wrapText="1"/>
    </xf>
    <xf numFmtId="2" fontId="9" fillId="3" borderId="3" xfId="0" applyNumberFormat="1" applyFont="1" applyFill="1" applyBorder="1" applyAlignment="1">
      <alignment horizontal="center" vertical="top" wrapText="1"/>
    </xf>
    <xf numFmtId="2" fontId="9" fillId="3" borderId="6" xfId="0" applyNumberFormat="1" applyFont="1" applyFill="1" applyBorder="1" applyAlignment="1">
      <alignment horizontal="center" vertical="top" wrapText="1"/>
    </xf>
    <xf numFmtId="2" fontId="9" fillId="3" borderId="1" xfId="0" applyNumberFormat="1" applyFont="1" applyFill="1" applyBorder="1" applyAlignment="1">
      <alignment horizontal="center" vertical="top" wrapText="1"/>
    </xf>
    <xf numFmtId="2" fontId="9" fillId="3" borderId="13" xfId="0" applyNumberFormat="1" applyFont="1" applyFill="1" applyBorder="1" applyAlignment="1">
      <alignment horizontal="center" vertical="top" wrapText="1"/>
    </xf>
    <xf numFmtId="2" fontId="9" fillId="3" borderId="5" xfId="0" applyNumberFormat="1" applyFont="1" applyFill="1" applyBorder="1" applyAlignment="1">
      <alignment horizontal="center" vertical="top" wrapText="1"/>
    </xf>
    <xf numFmtId="2" fontId="9" fillId="3" borderId="4" xfId="0" applyNumberFormat="1" applyFont="1" applyFill="1" applyBorder="1" applyAlignment="1">
      <alignment horizontal="justify" vertical="top" wrapText="1"/>
    </xf>
    <xf numFmtId="2" fontId="9" fillId="3" borderId="5" xfId="0" applyNumberFormat="1" applyFont="1" applyFill="1" applyBorder="1" applyAlignment="1">
      <alignment horizontal="justify" vertical="top" wrapText="1"/>
    </xf>
    <xf numFmtId="49" fontId="9" fillId="3" borderId="17" xfId="0" applyNumberFormat="1" applyFont="1" applyFill="1" applyBorder="1" applyAlignment="1">
      <alignment horizontal="center" vertical="top" wrapText="1"/>
    </xf>
    <xf numFmtId="49" fontId="9" fillId="3" borderId="18" xfId="0" applyNumberFormat="1" applyFont="1" applyFill="1" applyBorder="1" applyAlignment="1">
      <alignment horizontal="center" vertical="top" wrapText="1"/>
    </xf>
    <xf numFmtId="2" fontId="9" fillId="3" borderId="21" xfId="0" applyNumberFormat="1" applyFont="1" applyFill="1" applyBorder="1" applyAlignment="1">
      <alignment horizontal="center" vertical="top" wrapText="1"/>
    </xf>
    <xf numFmtId="2" fontId="9" fillId="3" borderId="12" xfId="0" applyNumberFormat="1" applyFont="1" applyFill="1" applyBorder="1" applyAlignment="1">
      <alignment horizontal="center" vertical="top" wrapText="1"/>
    </xf>
    <xf numFmtId="2" fontId="12" fillId="3" borderId="13" xfId="0" applyNumberFormat="1" applyFont="1" applyFill="1" applyBorder="1" applyAlignment="1">
      <alignment horizontal="justify" vertical="top" wrapText="1"/>
    </xf>
    <xf numFmtId="2" fontId="12" fillId="3" borderId="11" xfId="0" applyNumberFormat="1" applyFont="1" applyFill="1" applyBorder="1" applyAlignment="1">
      <alignment horizontal="justify" vertical="top" wrapText="1"/>
    </xf>
    <xf numFmtId="2" fontId="9" fillId="3" borderId="1" xfId="0" applyNumberFormat="1" applyFont="1" applyFill="1" applyBorder="1" applyAlignment="1">
      <alignment horizontal="justify" vertical="top" wrapText="1"/>
    </xf>
    <xf numFmtId="2" fontId="9" fillId="3" borderId="21" xfId="0" applyNumberFormat="1" applyFont="1" applyFill="1" applyBorder="1" applyAlignment="1">
      <alignment horizontal="justify" vertical="top" wrapText="1"/>
    </xf>
    <xf numFmtId="2" fontId="9" fillId="3" borderId="12" xfId="0" applyNumberFormat="1" applyFont="1" applyFill="1" applyBorder="1" applyAlignment="1">
      <alignment horizontal="justify" vertical="top" wrapText="1"/>
    </xf>
    <xf numFmtId="2" fontId="9" fillId="3" borderId="11" xfId="0" applyNumberFormat="1" applyFont="1" applyFill="1" applyBorder="1" applyAlignment="1">
      <alignment horizontal="center" vertical="top" wrapText="1"/>
    </xf>
    <xf numFmtId="2" fontId="9" fillId="3" borderId="23" xfId="0" applyNumberFormat="1" applyFont="1" applyFill="1" applyBorder="1" applyAlignment="1">
      <alignment horizontal="justify" vertical="top" wrapText="1"/>
    </xf>
    <xf numFmtId="2" fontId="9" fillId="3" borderId="19" xfId="0" applyNumberFormat="1" applyFont="1" applyFill="1" applyBorder="1" applyAlignment="1">
      <alignment horizontal="justify" vertical="top" wrapText="1"/>
    </xf>
    <xf numFmtId="2" fontId="12" fillId="3" borderId="21" xfId="0" applyNumberFormat="1" applyFont="1" applyFill="1" applyBorder="1" applyAlignment="1">
      <alignment horizontal="justify" vertical="top" wrapText="1"/>
    </xf>
    <xf numFmtId="2" fontId="12" fillId="3" borderId="12" xfId="0" applyNumberFormat="1" applyFont="1" applyFill="1" applyBorder="1" applyAlignment="1">
      <alignment horizontal="justify" vertical="top" wrapText="1"/>
    </xf>
    <xf numFmtId="2" fontId="13" fillId="3" borderId="0" xfId="0" applyNumberFormat="1" applyFont="1" applyFill="1" applyAlignment="1">
      <alignment horizontal="center"/>
    </xf>
    <xf numFmtId="2" fontId="9" fillId="3" borderId="17" xfId="0" applyNumberFormat="1" applyFont="1" applyFill="1" applyBorder="1" applyAlignment="1">
      <alignment horizontal="justify" vertical="top" wrapText="1"/>
    </xf>
    <xf numFmtId="2" fontId="9" fillId="3" borderId="18" xfId="0" applyNumberFormat="1" applyFont="1" applyFill="1" applyBorder="1" applyAlignment="1">
      <alignment horizontal="justify" vertical="top" wrapText="1"/>
    </xf>
    <xf numFmtId="2" fontId="14" fillId="3" borderId="4" xfId="0" applyNumberFormat="1" applyFont="1" applyFill="1" applyBorder="1" applyAlignment="1">
      <alignment horizontal="justify" vertical="top" wrapText="1"/>
    </xf>
    <xf numFmtId="2" fontId="14" fillId="3" borderId="5" xfId="0" applyNumberFormat="1" applyFont="1" applyFill="1" applyBorder="1" applyAlignment="1">
      <alignment horizontal="justify" vertical="top" wrapText="1"/>
    </xf>
    <xf numFmtId="2" fontId="15" fillId="3" borderId="0" xfId="0" applyNumberFormat="1" applyFont="1" applyFill="1" applyAlignment="1">
      <alignment horizontal="left"/>
    </xf>
    <xf numFmtId="2" fontId="9" fillId="3" borderId="8" xfId="0" applyNumberFormat="1" applyFont="1" applyFill="1" applyBorder="1" applyAlignment="1">
      <alignment horizontal="left" vertical="top" wrapText="1"/>
    </xf>
    <xf numFmtId="0" fontId="5" fillId="0" borderId="0" xfId="0" applyFont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/>
    </xf>
    <xf numFmtId="0" fontId="2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18" fillId="2" borderId="2" xfId="0" applyFont="1" applyFill="1" applyBorder="1" applyAlignment="1">
      <alignment horizontal="center" vertical="center" wrapText="1"/>
    </xf>
    <xf numFmtId="0" fontId="18" fillId="2" borderId="3" xfId="0" applyFont="1" applyFill="1" applyBorder="1" applyAlignment="1">
      <alignment horizontal="center" vertical="center" wrapText="1"/>
    </xf>
    <xf numFmtId="0" fontId="18" fillId="2" borderId="6" xfId="0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2" borderId="9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center" wrapText="1"/>
    </xf>
    <xf numFmtId="0" fontId="18" fillId="2" borderId="10" xfId="0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8" fillId="3" borderId="2" xfId="0" applyFont="1" applyFill="1" applyBorder="1" applyAlignment="1">
      <alignment horizontal="center" vertical="center" wrapText="1"/>
    </xf>
    <xf numFmtId="0" fontId="18" fillId="3" borderId="3" xfId="0" applyFont="1" applyFill="1" applyBorder="1" applyAlignment="1">
      <alignment horizontal="center" vertical="center" wrapText="1"/>
    </xf>
    <xf numFmtId="0" fontId="18" fillId="3" borderId="6" xfId="0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center" vertical="center" wrapText="1"/>
    </xf>
    <xf numFmtId="0" fontId="18" fillId="3" borderId="9" xfId="0" applyFont="1" applyFill="1" applyBorder="1" applyAlignment="1">
      <alignment horizontal="center" vertical="center" wrapText="1"/>
    </xf>
    <xf numFmtId="0" fontId="20" fillId="3" borderId="2" xfId="0" applyFont="1" applyFill="1" applyBorder="1" applyAlignment="1">
      <alignment horizontal="center" vertical="center" wrapText="1"/>
    </xf>
    <xf numFmtId="0" fontId="20" fillId="3" borderId="6" xfId="0" applyFont="1" applyFill="1" applyBorder="1" applyAlignment="1">
      <alignment horizontal="center" vertical="center" wrapText="1"/>
    </xf>
    <xf numFmtId="0" fontId="18" fillId="3" borderId="4" xfId="0" applyFont="1" applyFill="1" applyBorder="1" applyAlignment="1">
      <alignment horizontal="center" vertical="center" wrapText="1"/>
    </xf>
    <xf numFmtId="0" fontId="18" fillId="3" borderId="10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22" fillId="3" borderId="4" xfId="0" applyFont="1" applyFill="1" applyBorder="1" applyAlignment="1">
      <alignment horizontal="center" vertical="center" wrapText="1"/>
    </xf>
    <xf numFmtId="0" fontId="22" fillId="3" borderId="5" xfId="0" applyFont="1" applyFill="1" applyBorder="1" applyAlignment="1">
      <alignment horizontal="center" vertical="center" wrapText="1"/>
    </xf>
    <xf numFmtId="0" fontId="25" fillId="3" borderId="0" xfId="0" applyFont="1" applyFill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CCFFFF"/>
      <color rgb="FFFFFFCC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62"/>
  <sheetViews>
    <sheetView view="pageBreakPreview" topLeftCell="A10" zoomScale="60" zoomScaleNormal="100" workbookViewId="0">
      <selection activeCell="L23" sqref="L23"/>
    </sheetView>
  </sheetViews>
  <sheetFormatPr defaultColWidth="8.7109375" defaultRowHeight="12.75"/>
  <cols>
    <col min="1" max="1" width="4.7109375" style="60" customWidth="1"/>
    <col min="2" max="2" width="25.42578125" style="60" customWidth="1"/>
    <col min="3" max="3" width="14.140625" style="60" customWidth="1"/>
    <col min="4" max="4" width="16.7109375" style="60" customWidth="1"/>
    <col min="5" max="5" width="14.42578125" style="60" customWidth="1"/>
    <col min="6" max="6" width="17.42578125" style="60" customWidth="1"/>
    <col min="7" max="7" width="31.85546875" style="60" customWidth="1"/>
    <col min="8" max="8" width="12.5703125" style="60" customWidth="1"/>
    <col min="9" max="9" width="17.42578125" style="60" customWidth="1"/>
    <col min="10" max="13" width="13.28515625" style="60" customWidth="1"/>
    <col min="14" max="16" width="12" style="60" customWidth="1"/>
    <col min="17" max="16384" width="8.7109375" style="60"/>
  </cols>
  <sheetData>
    <row r="1" spans="1:16">
      <c r="M1" s="207"/>
      <c r="N1" s="207"/>
      <c r="O1" s="207"/>
      <c r="P1" s="207"/>
    </row>
    <row r="2" spans="1:16">
      <c r="M2" s="61"/>
    </row>
    <row r="3" spans="1:16">
      <c r="B3" s="208" t="s">
        <v>57</v>
      </c>
      <c r="C3" s="208"/>
      <c r="D3" s="208"/>
      <c r="E3" s="208"/>
      <c r="F3" s="208"/>
      <c r="G3" s="208"/>
      <c r="H3" s="208"/>
      <c r="I3" s="208"/>
      <c r="J3" s="208"/>
      <c r="K3" s="208"/>
      <c r="L3" s="208"/>
      <c r="M3" s="208"/>
      <c r="O3" s="209"/>
      <c r="P3" s="209"/>
    </row>
    <row r="4" spans="1:16">
      <c r="B4" s="208" t="s">
        <v>41</v>
      </c>
      <c r="C4" s="208"/>
      <c r="D4" s="208"/>
      <c r="E4" s="208"/>
      <c r="F4" s="208"/>
      <c r="G4" s="208"/>
      <c r="H4" s="208"/>
      <c r="I4" s="208"/>
      <c r="J4" s="208"/>
      <c r="K4" s="208"/>
      <c r="L4" s="208"/>
      <c r="M4" s="208"/>
    </row>
    <row r="5" spans="1:16">
      <c r="B5" s="208" t="s">
        <v>58</v>
      </c>
      <c r="C5" s="208"/>
      <c r="D5" s="208"/>
      <c r="E5" s="208"/>
      <c r="F5" s="208"/>
      <c r="G5" s="208"/>
      <c r="H5" s="208"/>
      <c r="I5" s="208"/>
      <c r="J5" s="208"/>
      <c r="K5" s="208"/>
      <c r="L5" s="208"/>
      <c r="M5" s="208"/>
    </row>
    <row r="6" spans="1:16">
      <c r="B6" s="206" t="s">
        <v>10</v>
      </c>
      <c r="C6" s="206"/>
      <c r="D6" s="206"/>
      <c r="E6" s="206"/>
      <c r="F6" s="206"/>
      <c r="G6" s="206"/>
      <c r="H6" s="206"/>
      <c r="I6" s="206"/>
      <c r="J6" s="206"/>
      <c r="K6" s="206"/>
      <c r="L6" s="206"/>
      <c r="M6" s="206"/>
    </row>
    <row r="7" spans="1:16">
      <c r="B7" s="210" t="s">
        <v>51</v>
      </c>
      <c r="C7" s="210"/>
      <c r="D7" s="210"/>
      <c r="E7" s="210"/>
      <c r="F7" s="210"/>
      <c r="G7" s="210"/>
      <c r="H7" s="210"/>
      <c r="I7" s="210"/>
      <c r="J7" s="210"/>
      <c r="K7" s="210"/>
      <c r="L7" s="210"/>
      <c r="M7" s="210"/>
    </row>
    <row r="8" spans="1:16">
      <c r="B8" s="206" t="s">
        <v>42</v>
      </c>
      <c r="C8" s="206"/>
      <c r="D8" s="206"/>
      <c r="E8" s="206"/>
      <c r="F8" s="206"/>
      <c r="G8" s="206"/>
      <c r="H8" s="206"/>
      <c r="I8" s="206"/>
      <c r="J8" s="206"/>
      <c r="K8" s="206"/>
      <c r="L8" s="206"/>
      <c r="M8" s="206"/>
    </row>
    <row r="10" spans="1:16" ht="36.6" customHeight="1">
      <c r="A10" s="211" t="s">
        <v>11</v>
      </c>
      <c r="B10" s="212"/>
      <c r="C10" s="217" t="s">
        <v>27</v>
      </c>
      <c r="D10" s="217" t="s">
        <v>12</v>
      </c>
      <c r="E10" s="220" t="s">
        <v>59</v>
      </c>
      <c r="F10" s="221"/>
      <c r="G10" s="221"/>
      <c r="H10" s="221"/>
      <c r="I10" s="221"/>
      <c r="J10" s="221"/>
      <c r="K10" s="217" t="s">
        <v>60</v>
      </c>
      <c r="L10" s="222" t="s">
        <v>61</v>
      </c>
      <c r="M10" s="222" t="s">
        <v>62</v>
      </c>
      <c r="N10" s="225" t="s">
        <v>63</v>
      </c>
      <c r="O10" s="225"/>
      <c r="P10" s="225"/>
    </row>
    <row r="11" spans="1:16" ht="24" customHeight="1">
      <c r="A11" s="213"/>
      <c r="B11" s="214"/>
      <c r="C11" s="218"/>
      <c r="D11" s="218"/>
      <c r="E11" s="217" t="s">
        <v>21</v>
      </c>
      <c r="F11" s="226" t="s">
        <v>20</v>
      </c>
      <c r="G11" s="221"/>
      <c r="H11" s="221"/>
      <c r="I11" s="227"/>
      <c r="J11" s="217" t="s">
        <v>19</v>
      </c>
      <c r="K11" s="218"/>
      <c r="L11" s="223"/>
      <c r="M11" s="223"/>
      <c r="N11" s="217" t="s">
        <v>43</v>
      </c>
      <c r="O11" s="217" t="s">
        <v>44</v>
      </c>
      <c r="P11" s="217" t="s">
        <v>45</v>
      </c>
    </row>
    <row r="12" spans="1:16" ht="150" customHeight="1">
      <c r="A12" s="213"/>
      <c r="B12" s="214"/>
      <c r="C12" s="219"/>
      <c r="D12" s="219"/>
      <c r="E12" s="219"/>
      <c r="F12" s="62" t="s">
        <v>24</v>
      </c>
      <c r="G12" s="63" t="s">
        <v>22</v>
      </c>
      <c r="H12" s="64" t="s">
        <v>23</v>
      </c>
      <c r="I12" s="64" t="s">
        <v>50</v>
      </c>
      <c r="J12" s="219"/>
      <c r="K12" s="219"/>
      <c r="L12" s="224"/>
      <c r="M12" s="224"/>
      <c r="N12" s="219"/>
      <c r="O12" s="219"/>
      <c r="P12" s="219"/>
    </row>
    <row r="13" spans="1:16" ht="19.5" customHeight="1" thickBot="1">
      <c r="A13" s="215"/>
      <c r="B13" s="216"/>
      <c r="C13" s="65" t="s">
        <v>28</v>
      </c>
      <c r="D13" s="65" t="s">
        <v>0</v>
      </c>
      <c r="E13" s="65" t="s">
        <v>1</v>
      </c>
      <c r="F13" s="65" t="s">
        <v>1</v>
      </c>
      <c r="G13" s="65" t="s">
        <v>1</v>
      </c>
      <c r="H13" s="65" t="s">
        <v>1</v>
      </c>
      <c r="I13" s="65" t="s">
        <v>1</v>
      </c>
      <c r="J13" s="65" t="s">
        <v>1</v>
      </c>
      <c r="K13" s="65" t="s">
        <v>18</v>
      </c>
      <c r="L13" s="65" t="s">
        <v>17</v>
      </c>
      <c r="M13" s="65" t="s">
        <v>17</v>
      </c>
      <c r="N13" s="65" t="s">
        <v>1</v>
      </c>
      <c r="O13" s="65" t="s">
        <v>1</v>
      </c>
      <c r="P13" s="65" t="s">
        <v>1</v>
      </c>
    </row>
    <row r="14" spans="1:16" s="70" customFormat="1" ht="13.5" thickBot="1">
      <c r="A14" s="230">
        <v>1</v>
      </c>
      <c r="B14" s="231"/>
      <c r="C14" s="66">
        <v>2</v>
      </c>
      <c r="D14" s="67">
        <v>3</v>
      </c>
      <c r="E14" s="67">
        <v>4</v>
      </c>
      <c r="F14" s="67">
        <v>5</v>
      </c>
      <c r="G14" s="68">
        <v>6</v>
      </c>
      <c r="H14" s="67">
        <v>7</v>
      </c>
      <c r="I14" s="67">
        <v>8</v>
      </c>
      <c r="J14" s="67">
        <v>9</v>
      </c>
      <c r="K14" s="67">
        <v>10</v>
      </c>
      <c r="L14" s="67">
        <v>11</v>
      </c>
      <c r="M14" s="67">
        <v>12</v>
      </c>
      <c r="N14" s="67">
        <v>13</v>
      </c>
      <c r="O14" s="67">
        <v>14</v>
      </c>
      <c r="P14" s="69">
        <v>15</v>
      </c>
    </row>
    <row r="15" spans="1:16" ht="36.75" customHeight="1">
      <c r="A15" s="232" t="s">
        <v>14</v>
      </c>
      <c r="B15" s="233"/>
      <c r="C15" s="71"/>
      <c r="D15" s="72"/>
      <c r="E15" s="72"/>
      <c r="F15" s="72"/>
      <c r="G15" s="72"/>
      <c r="H15" s="72"/>
      <c r="I15" s="72"/>
      <c r="J15" s="72"/>
      <c r="K15" s="72"/>
      <c r="L15" s="72"/>
      <c r="M15" s="72"/>
      <c r="N15" s="73"/>
      <c r="O15" s="73"/>
      <c r="P15" s="73"/>
    </row>
    <row r="16" spans="1:16" ht="15.75" customHeight="1">
      <c r="A16" s="228" t="s">
        <v>64</v>
      </c>
      <c r="B16" s="229"/>
      <c r="C16" s="74">
        <f>SUM(C18:C25)</f>
        <v>854</v>
      </c>
      <c r="D16" s="74">
        <f t="shared" ref="D16:J16" si="0">SUM(D18:D25)</f>
        <v>610</v>
      </c>
      <c r="E16" s="74">
        <f t="shared" si="0"/>
        <v>9719.9500000000007</v>
      </c>
      <c r="F16" s="74">
        <f t="shared" si="0"/>
        <v>9.3849999999999998</v>
      </c>
      <c r="G16" s="75">
        <f t="shared" si="0"/>
        <v>125.45099999999999</v>
      </c>
      <c r="H16" s="74">
        <f t="shared" si="0"/>
        <v>8267.5930000000008</v>
      </c>
      <c r="I16" s="74">
        <f t="shared" si="0"/>
        <v>1317.521</v>
      </c>
      <c r="J16" s="74">
        <f t="shared" si="0"/>
        <v>0</v>
      </c>
      <c r="K16" s="76">
        <f>(E16/D16)*1000</f>
        <v>15934.344262295082</v>
      </c>
      <c r="L16" s="77" t="s">
        <v>2</v>
      </c>
      <c r="M16" s="77" t="s">
        <v>2</v>
      </c>
      <c r="N16" s="78"/>
      <c r="O16" s="78"/>
      <c r="P16" s="78"/>
    </row>
    <row r="17" spans="1:16" ht="15.75" customHeight="1" thickBot="1">
      <c r="A17" s="234" t="s">
        <v>3</v>
      </c>
      <c r="B17" s="235"/>
      <c r="C17" s="79"/>
      <c r="D17" s="80"/>
      <c r="E17" s="80"/>
      <c r="F17" s="80"/>
      <c r="G17" s="80"/>
      <c r="H17" s="80"/>
      <c r="I17" s="80"/>
      <c r="J17" s="80"/>
      <c r="K17" s="80"/>
      <c r="L17" s="81"/>
      <c r="M17" s="81"/>
      <c r="N17" s="82"/>
      <c r="O17" s="82"/>
      <c r="P17" s="82"/>
    </row>
    <row r="18" spans="1:16" s="85" customFormat="1" ht="15.75" customHeight="1" thickBot="1">
      <c r="A18" s="236" t="s">
        <v>4</v>
      </c>
      <c r="B18" s="236"/>
      <c r="C18" s="76">
        <v>21</v>
      </c>
      <c r="D18" s="76">
        <v>13</v>
      </c>
      <c r="E18" s="83">
        <f t="shared" ref="E18" si="1">F18+G18+H18+I18</f>
        <v>497.452</v>
      </c>
      <c r="F18" s="83">
        <v>0</v>
      </c>
      <c r="G18" s="83">
        <v>5.5650000000000004</v>
      </c>
      <c r="H18" s="83">
        <v>479.916</v>
      </c>
      <c r="I18" s="201">
        <v>11.971</v>
      </c>
      <c r="J18" s="76"/>
      <c r="K18" s="76">
        <f>(E18/D18)*1000</f>
        <v>38265.538461538461</v>
      </c>
      <c r="L18" s="77" t="s">
        <v>2</v>
      </c>
      <c r="M18" s="77" t="s">
        <v>2</v>
      </c>
      <c r="N18" s="78"/>
      <c r="O18" s="84"/>
      <c r="P18" s="84"/>
    </row>
    <row r="19" spans="1:16" ht="43.5" customHeight="1">
      <c r="A19" s="237" t="s">
        <v>65</v>
      </c>
      <c r="B19" s="238"/>
      <c r="C19" s="86">
        <v>39</v>
      </c>
      <c r="D19" s="87">
        <v>43</v>
      </c>
      <c r="E19" s="88">
        <f>F19+G19+H19+I19</f>
        <v>1062.9580000000001</v>
      </c>
      <c r="F19" s="88">
        <v>5.7729999999999997</v>
      </c>
      <c r="G19" s="88"/>
      <c r="H19" s="88">
        <v>918.971</v>
      </c>
      <c r="I19" s="88">
        <v>138.214</v>
      </c>
      <c r="J19" s="87"/>
      <c r="K19" s="87">
        <f>(E19/D19)*1000</f>
        <v>24719.953488372095</v>
      </c>
      <c r="L19" s="89" t="s">
        <v>2</v>
      </c>
      <c r="M19" s="89" t="s">
        <v>2</v>
      </c>
      <c r="N19" s="73"/>
      <c r="O19" s="73"/>
      <c r="P19" s="73"/>
    </row>
    <row r="20" spans="1:16" ht="48.6" customHeight="1">
      <c r="A20" s="228" t="s">
        <v>66</v>
      </c>
      <c r="B20" s="229"/>
      <c r="C20" s="74">
        <v>267.35000000000002</v>
      </c>
      <c r="D20" s="76">
        <v>209</v>
      </c>
      <c r="E20" s="83">
        <f>F20+G20+H20+I20</f>
        <v>4007.8440000000001</v>
      </c>
      <c r="F20" s="83">
        <v>3.6120000000000001</v>
      </c>
      <c r="G20" s="83">
        <v>119.886</v>
      </c>
      <c r="H20" s="83">
        <v>3872.375</v>
      </c>
      <c r="I20" s="202">
        <v>11.971</v>
      </c>
      <c r="J20" s="76"/>
      <c r="K20" s="90">
        <f>(E20/D20)*1000</f>
        <v>19176.287081339713</v>
      </c>
      <c r="L20" s="76">
        <f>(K20/23759)*100</f>
        <v>80.711675917924623</v>
      </c>
      <c r="M20" s="76">
        <f>(K20/24823.59)*100</f>
        <v>77.250257039129764</v>
      </c>
      <c r="N20" s="91">
        <v>19.760999999999999</v>
      </c>
      <c r="O20" s="78"/>
      <c r="P20" s="78"/>
    </row>
    <row r="21" spans="1:16" ht="15.75" customHeight="1">
      <c r="A21" s="228" t="s">
        <v>67</v>
      </c>
      <c r="B21" s="229"/>
      <c r="C21" s="74"/>
      <c r="D21" s="76"/>
      <c r="E21" s="76"/>
      <c r="F21" s="76"/>
      <c r="G21" s="83"/>
      <c r="H21" s="83"/>
      <c r="I21" s="76"/>
      <c r="J21" s="76"/>
      <c r="K21" s="76"/>
      <c r="L21" s="92"/>
      <c r="M21" s="92"/>
      <c r="N21" s="78"/>
      <c r="O21" s="78"/>
      <c r="P21" s="78"/>
    </row>
    <row r="22" spans="1:16" ht="14.1" customHeight="1">
      <c r="A22" s="228" t="s">
        <v>68</v>
      </c>
      <c r="B22" s="229"/>
      <c r="C22" s="74"/>
      <c r="D22" s="76"/>
      <c r="E22" s="76"/>
      <c r="F22" s="76"/>
      <c r="G22" s="83"/>
      <c r="H22" s="83"/>
      <c r="I22" s="76"/>
      <c r="J22" s="76"/>
      <c r="K22" s="76"/>
      <c r="L22" s="92"/>
      <c r="M22" s="92"/>
      <c r="N22" s="78"/>
      <c r="O22" s="78"/>
      <c r="P22" s="78"/>
    </row>
    <row r="23" spans="1:16" ht="12.95" customHeight="1">
      <c r="A23" s="228" t="s">
        <v>69</v>
      </c>
      <c r="B23" s="229"/>
      <c r="C23" s="74"/>
      <c r="D23" s="76"/>
      <c r="E23" s="76"/>
      <c r="F23" s="76"/>
      <c r="G23" s="83"/>
      <c r="H23" s="83"/>
      <c r="I23" s="76"/>
      <c r="J23" s="76"/>
      <c r="K23" s="76"/>
      <c r="L23" s="92"/>
      <c r="M23" s="92"/>
      <c r="N23" s="78"/>
      <c r="O23" s="78"/>
      <c r="P23" s="78"/>
    </row>
    <row r="24" spans="1:16" ht="14.45" customHeight="1">
      <c r="A24" s="228" t="s">
        <v>7</v>
      </c>
      <c r="B24" s="229"/>
      <c r="C24" s="74"/>
      <c r="D24" s="76"/>
      <c r="E24" s="76"/>
      <c r="F24" s="76"/>
      <c r="G24" s="83"/>
      <c r="H24" s="83"/>
      <c r="I24" s="76"/>
      <c r="J24" s="76"/>
      <c r="K24" s="76"/>
      <c r="L24" s="92"/>
      <c r="M24" s="92"/>
      <c r="N24" s="78"/>
      <c r="O24" s="78"/>
      <c r="P24" s="78"/>
    </row>
    <row r="25" spans="1:16" ht="31.5" customHeight="1">
      <c r="A25" s="228" t="s">
        <v>5</v>
      </c>
      <c r="B25" s="229"/>
      <c r="C25" s="74">
        <v>526.65</v>
      </c>
      <c r="D25" s="76">
        <v>345</v>
      </c>
      <c r="E25" s="76">
        <f t="shared" ref="E25" si="2">F25+G25+H25+I25</f>
        <v>4151.6959999999999</v>
      </c>
      <c r="F25" s="76"/>
      <c r="G25" s="83"/>
      <c r="H25" s="83">
        <v>2996.3310000000001</v>
      </c>
      <c r="I25" s="83">
        <v>1155.365</v>
      </c>
      <c r="J25" s="76"/>
      <c r="K25" s="76">
        <f t="shared" ref="K25" si="3">(E25/D25)*1000</f>
        <v>12033.901449275361</v>
      </c>
      <c r="L25" s="77" t="s">
        <v>2</v>
      </c>
      <c r="M25" s="77" t="s">
        <v>2</v>
      </c>
      <c r="N25" s="78"/>
      <c r="O25" s="78"/>
      <c r="P25" s="78"/>
    </row>
    <row r="26" spans="1:16" ht="18.95" customHeight="1" thickBot="1">
      <c r="A26" s="226" t="s">
        <v>15</v>
      </c>
      <c r="B26" s="239"/>
      <c r="C26" s="93"/>
      <c r="D26" s="94"/>
      <c r="E26" s="94"/>
      <c r="F26" s="94"/>
      <c r="G26" s="95"/>
      <c r="H26" s="95"/>
      <c r="I26" s="94"/>
      <c r="J26" s="94"/>
      <c r="K26" s="94"/>
      <c r="L26" s="96"/>
      <c r="M26" s="96"/>
      <c r="N26" s="82"/>
      <c r="O26" s="82"/>
      <c r="P26" s="82"/>
    </row>
    <row r="27" spans="1:16" s="85" customFormat="1" ht="19.5" customHeight="1" thickBot="1">
      <c r="A27" s="240" t="s">
        <v>64</v>
      </c>
      <c r="B27" s="241"/>
      <c r="C27" s="97">
        <f>C29+C30+C31+C37+C38</f>
        <v>1134.75</v>
      </c>
      <c r="D27" s="97">
        <f t="shared" ref="D27:J27" si="4">D29+D30+D31+D37+D38</f>
        <v>841.5</v>
      </c>
      <c r="E27" s="97">
        <f>E29+E30+E31+E37+E38</f>
        <v>17470.976999999999</v>
      </c>
      <c r="F27" s="97">
        <f t="shared" si="4"/>
        <v>80.262</v>
      </c>
      <c r="G27" s="98">
        <f>G29+G31</f>
        <v>270.435</v>
      </c>
      <c r="H27" s="97">
        <f t="shared" si="4"/>
        <v>17120.28</v>
      </c>
      <c r="I27" s="97">
        <f t="shared" si="4"/>
        <v>0</v>
      </c>
      <c r="J27" s="97">
        <f t="shared" si="4"/>
        <v>0</v>
      </c>
      <c r="K27" s="97">
        <f>(E27/D27)*1000</f>
        <v>20761.707664884136</v>
      </c>
      <c r="L27" s="99" t="s">
        <v>2</v>
      </c>
      <c r="M27" s="99" t="s">
        <v>2</v>
      </c>
      <c r="N27" s="84"/>
      <c r="O27" s="84"/>
      <c r="P27" s="84"/>
    </row>
    <row r="28" spans="1:16" ht="15.75" customHeight="1">
      <c r="A28" s="242" t="s">
        <v>3</v>
      </c>
      <c r="B28" s="243"/>
      <c r="C28" s="100"/>
      <c r="D28" s="80"/>
      <c r="E28" s="80"/>
      <c r="F28" s="80"/>
      <c r="G28" s="101"/>
      <c r="H28" s="80"/>
      <c r="I28" s="80"/>
      <c r="J28" s="80"/>
      <c r="K28" s="80"/>
      <c r="L28" s="81"/>
      <c r="M28" s="81"/>
      <c r="N28" s="73"/>
      <c r="O28" s="73"/>
      <c r="P28" s="73"/>
    </row>
    <row r="29" spans="1:16" ht="15.75" customHeight="1">
      <c r="A29" s="228" t="s">
        <v>4</v>
      </c>
      <c r="B29" s="229"/>
      <c r="C29" s="75">
        <v>23</v>
      </c>
      <c r="D29" s="83">
        <v>22</v>
      </c>
      <c r="E29" s="83">
        <f>F29+G29+H29+I29</f>
        <v>1003.914</v>
      </c>
      <c r="F29" s="83">
        <v>25.757999999999999</v>
      </c>
      <c r="G29" s="83">
        <v>20.399999999999999</v>
      </c>
      <c r="H29" s="83">
        <v>957.75599999999997</v>
      </c>
      <c r="I29" s="83">
        <v>0</v>
      </c>
      <c r="J29" s="76"/>
      <c r="K29" s="76">
        <f>(E29/D29)*1000</f>
        <v>45632.454545454544</v>
      </c>
      <c r="L29" s="77" t="s">
        <v>2</v>
      </c>
      <c r="M29" s="77" t="s">
        <v>2</v>
      </c>
      <c r="N29" s="78"/>
      <c r="O29" s="78"/>
      <c r="P29" s="78"/>
    </row>
    <row r="30" spans="1:16" ht="46.5" customHeight="1">
      <c r="A30" s="228" t="s">
        <v>65</v>
      </c>
      <c r="B30" s="229"/>
      <c r="C30" s="75">
        <v>67.25</v>
      </c>
      <c r="D30" s="83">
        <v>74</v>
      </c>
      <c r="E30" s="83">
        <f t="shared" ref="E30" si="5">F30+G30+H30+I30</f>
        <v>2561.027</v>
      </c>
      <c r="F30" s="83">
        <v>6.9660000000000002</v>
      </c>
      <c r="G30" s="83"/>
      <c r="H30" s="83">
        <v>2554.0610000000001</v>
      </c>
      <c r="I30" s="83">
        <v>0</v>
      </c>
      <c r="J30" s="76"/>
      <c r="K30" s="76">
        <f>(E30/D30)*1000</f>
        <v>34608.472972972973</v>
      </c>
      <c r="L30" s="77" t="s">
        <v>2</v>
      </c>
      <c r="M30" s="77" t="s">
        <v>2</v>
      </c>
      <c r="N30" s="78"/>
      <c r="O30" s="78"/>
      <c r="P30" s="78"/>
    </row>
    <row r="31" spans="1:16" ht="62.45" customHeight="1">
      <c r="A31" s="228" t="s">
        <v>70</v>
      </c>
      <c r="B31" s="229"/>
      <c r="C31" s="74">
        <f>C32+C33</f>
        <v>672.55</v>
      </c>
      <c r="D31" s="76">
        <f>D32+D33</f>
        <v>443</v>
      </c>
      <c r="E31" s="83">
        <f t="shared" ref="E31:F31" si="6">E32+E33</f>
        <v>10317.406999999999</v>
      </c>
      <c r="F31" s="83">
        <f t="shared" si="6"/>
        <v>47.537999999999997</v>
      </c>
      <c r="G31" s="83">
        <f>G32+G33</f>
        <v>250.035</v>
      </c>
      <c r="H31" s="76">
        <f t="shared" ref="H31:J31" si="7">H32+H33</f>
        <v>10019.833999999999</v>
      </c>
      <c r="I31" s="76">
        <f t="shared" si="7"/>
        <v>0</v>
      </c>
      <c r="J31" s="76">
        <f t="shared" si="7"/>
        <v>0</v>
      </c>
      <c r="K31" s="90">
        <f>(E31/D31)*1000</f>
        <v>23289.857787810382</v>
      </c>
      <c r="L31" s="76">
        <f>(K31/25750)*100</f>
        <v>90.446049661399542</v>
      </c>
      <c r="M31" s="76">
        <f>(K31/25659.19)*100</f>
        <v>90.76614572716592</v>
      </c>
      <c r="N31" s="78"/>
      <c r="O31" s="78"/>
      <c r="P31" s="78"/>
    </row>
    <row r="32" spans="1:16" ht="51">
      <c r="A32" s="102" t="s">
        <v>71</v>
      </c>
      <c r="B32" s="103" t="s">
        <v>72</v>
      </c>
      <c r="C32" s="87">
        <v>87.79</v>
      </c>
      <c r="D32" s="83">
        <v>38.5</v>
      </c>
      <c r="E32" s="83">
        <f t="shared" ref="E32:E33" si="8">F32+G32+H32+I32</f>
        <v>965.62400000000002</v>
      </c>
      <c r="F32" s="83">
        <v>0.90300000000000002</v>
      </c>
      <c r="G32" s="83">
        <v>200.001</v>
      </c>
      <c r="H32" s="83">
        <v>764.72</v>
      </c>
      <c r="I32" s="83">
        <v>0</v>
      </c>
      <c r="J32" s="76"/>
      <c r="K32" s="76">
        <f>(E32/D32)*1000</f>
        <v>25081.142857142859</v>
      </c>
      <c r="L32" s="76">
        <f t="shared" ref="L32:L33" si="9">(K32/25750)*100</f>
        <v>97.402496532593631</v>
      </c>
      <c r="M32" s="76">
        <f>(K32/25659.19)*100</f>
        <v>97.747212040375629</v>
      </c>
      <c r="N32" s="91">
        <v>9</v>
      </c>
      <c r="O32" s="78"/>
      <c r="P32" s="78"/>
    </row>
    <row r="33" spans="1:16" ht="30.6" customHeight="1">
      <c r="A33" s="102" t="s">
        <v>73</v>
      </c>
      <c r="B33" s="104" t="s">
        <v>74</v>
      </c>
      <c r="C33" s="76">
        <v>584.76</v>
      </c>
      <c r="D33" s="83">
        <v>404.5</v>
      </c>
      <c r="E33" s="83">
        <f t="shared" si="8"/>
        <v>9351.7829999999994</v>
      </c>
      <c r="F33" s="83">
        <v>46.634999999999998</v>
      </c>
      <c r="G33" s="83">
        <v>50.033999999999999</v>
      </c>
      <c r="H33" s="83">
        <v>9255.1139999999996</v>
      </c>
      <c r="I33" s="83">
        <v>0</v>
      </c>
      <c r="J33" s="76"/>
      <c r="K33" s="76">
        <f>(E33/D33)*1000</f>
        <v>23119.364647713228</v>
      </c>
      <c r="L33" s="76">
        <f t="shared" si="9"/>
        <v>89.783940379468845</v>
      </c>
      <c r="M33" s="76">
        <f>(K33/25659.19)*100</f>
        <v>90.101693185611978</v>
      </c>
      <c r="N33" s="91">
        <v>45.9</v>
      </c>
      <c r="O33" s="78"/>
      <c r="P33" s="78"/>
    </row>
    <row r="34" spans="1:16" ht="18" customHeight="1">
      <c r="A34" s="228" t="s">
        <v>67</v>
      </c>
      <c r="B34" s="229"/>
      <c r="C34" s="74"/>
      <c r="D34" s="76"/>
      <c r="E34" s="76"/>
      <c r="F34" s="76"/>
      <c r="G34" s="76"/>
      <c r="H34" s="76"/>
      <c r="I34" s="76"/>
      <c r="J34" s="76"/>
      <c r="K34" s="76"/>
      <c r="L34" s="92"/>
      <c r="M34" s="92"/>
      <c r="N34" s="78"/>
      <c r="O34" s="78"/>
      <c r="P34" s="78"/>
    </row>
    <row r="35" spans="1:16" ht="15.95" customHeight="1">
      <c r="A35" s="228" t="s">
        <v>68</v>
      </c>
      <c r="B35" s="229"/>
      <c r="C35" s="74"/>
      <c r="D35" s="76"/>
      <c r="E35" s="76"/>
      <c r="F35" s="76"/>
      <c r="G35" s="76"/>
      <c r="H35" s="76"/>
      <c r="I35" s="76"/>
      <c r="J35" s="76"/>
      <c r="K35" s="76"/>
      <c r="L35" s="92"/>
      <c r="M35" s="92"/>
      <c r="N35" s="78"/>
      <c r="O35" s="78"/>
      <c r="P35" s="78"/>
    </row>
    <row r="36" spans="1:16" ht="15.6" customHeight="1">
      <c r="A36" s="228" t="s">
        <v>69</v>
      </c>
      <c r="B36" s="229"/>
      <c r="C36" s="74"/>
      <c r="D36" s="76"/>
      <c r="E36" s="76"/>
      <c r="F36" s="76"/>
      <c r="G36" s="76"/>
      <c r="H36" s="76"/>
      <c r="I36" s="76"/>
      <c r="J36" s="76"/>
      <c r="K36" s="76"/>
      <c r="L36" s="92"/>
      <c r="M36" s="92"/>
      <c r="N36" s="78"/>
      <c r="O36" s="78"/>
      <c r="P36" s="78"/>
    </row>
    <row r="37" spans="1:16" ht="31.5" customHeight="1">
      <c r="A37" s="228" t="s">
        <v>7</v>
      </c>
      <c r="B37" s="229"/>
      <c r="C37" s="74">
        <v>8</v>
      </c>
      <c r="D37" s="76">
        <v>3</v>
      </c>
      <c r="E37" s="76">
        <f>H37</f>
        <v>53.542000000000002</v>
      </c>
      <c r="F37" s="76"/>
      <c r="G37" s="76"/>
      <c r="H37" s="83">
        <v>53.542000000000002</v>
      </c>
      <c r="I37" s="76">
        <v>0</v>
      </c>
      <c r="J37" s="76"/>
      <c r="K37" s="76">
        <f>(E37/D37)*1000</f>
        <v>17847.333333333336</v>
      </c>
      <c r="L37" s="76">
        <f>(K37/16745.23)*100</f>
        <v>106.58159567431045</v>
      </c>
      <c r="M37" s="76">
        <f>(K37/20288.67)*100</f>
        <v>87.966995043703392</v>
      </c>
      <c r="N37" s="78"/>
      <c r="O37" s="78"/>
      <c r="P37" s="78"/>
    </row>
    <row r="38" spans="1:16" ht="33" customHeight="1">
      <c r="A38" s="228" t="s">
        <v>5</v>
      </c>
      <c r="B38" s="229"/>
      <c r="C38" s="74">
        <v>363.95</v>
      </c>
      <c r="D38" s="76">
        <v>299.5</v>
      </c>
      <c r="E38" s="76">
        <f t="shared" ref="E38" si="10">F38+G38+H38+I38</f>
        <v>3535.087</v>
      </c>
      <c r="F38" s="76"/>
      <c r="G38" s="76"/>
      <c r="H38" s="83">
        <v>3535.087</v>
      </c>
      <c r="I38" s="76">
        <v>0</v>
      </c>
      <c r="J38" s="76"/>
      <c r="K38" s="76">
        <f>(E38/D38)*1000</f>
        <v>11803.295492487479</v>
      </c>
      <c r="L38" s="77" t="s">
        <v>2</v>
      </c>
      <c r="M38" s="77" t="s">
        <v>2</v>
      </c>
      <c r="N38" s="78"/>
      <c r="O38" s="78"/>
      <c r="P38" s="78"/>
    </row>
    <row r="39" spans="1:16" ht="28.5" customHeight="1" thickBot="1">
      <c r="A39" s="226" t="s">
        <v>16</v>
      </c>
      <c r="B39" s="239"/>
      <c r="C39" s="105"/>
      <c r="D39" s="94"/>
      <c r="E39" s="94"/>
      <c r="F39" s="94"/>
      <c r="G39" s="94"/>
      <c r="H39" s="94"/>
      <c r="I39" s="94"/>
      <c r="J39" s="94"/>
      <c r="K39" s="94"/>
      <c r="L39" s="96"/>
      <c r="M39" s="96"/>
      <c r="N39" s="82"/>
      <c r="O39" s="82"/>
      <c r="P39" s="82"/>
    </row>
    <row r="40" spans="1:16" s="85" customFormat="1" ht="15.75" customHeight="1" thickBot="1">
      <c r="A40" s="245" t="s">
        <v>64</v>
      </c>
      <c r="B40" s="246"/>
      <c r="C40" s="106">
        <f>C42+C43+C44+C49</f>
        <v>134.88999999999999</v>
      </c>
      <c r="D40" s="106">
        <f>D42+D43+D44+D49</f>
        <v>78.5</v>
      </c>
      <c r="E40" s="106">
        <f t="shared" ref="E40:J40" si="11">SUM(E41:E49)</f>
        <v>1609.4160000000002</v>
      </c>
      <c r="F40" s="106"/>
      <c r="G40" s="106"/>
      <c r="H40" s="106">
        <f t="shared" si="11"/>
        <v>0</v>
      </c>
      <c r="I40" s="106">
        <f t="shared" si="11"/>
        <v>1598.4920000000002</v>
      </c>
      <c r="J40" s="106">
        <f t="shared" si="11"/>
        <v>0</v>
      </c>
      <c r="K40" s="97">
        <f>(E40/D40)*1000</f>
        <v>20502.114649681531</v>
      </c>
      <c r="L40" s="99" t="s">
        <v>2</v>
      </c>
      <c r="M40" s="99" t="s">
        <v>2</v>
      </c>
      <c r="N40" s="84"/>
      <c r="O40" s="84"/>
      <c r="P40" s="84"/>
    </row>
    <row r="41" spans="1:16" ht="15.75" customHeight="1">
      <c r="A41" s="242" t="s">
        <v>3</v>
      </c>
      <c r="B41" s="243"/>
      <c r="C41" s="107"/>
      <c r="D41" s="86"/>
      <c r="E41" s="86"/>
      <c r="F41" s="86"/>
      <c r="G41" s="86"/>
      <c r="H41" s="86"/>
      <c r="I41" s="86"/>
      <c r="J41" s="86"/>
      <c r="K41" s="87"/>
      <c r="L41" s="108"/>
      <c r="M41" s="108"/>
      <c r="N41" s="73"/>
      <c r="O41" s="73"/>
      <c r="P41" s="73"/>
    </row>
    <row r="42" spans="1:16" ht="15.75" customHeight="1">
      <c r="A42" s="228" t="s">
        <v>4</v>
      </c>
      <c r="B42" s="229"/>
      <c r="C42" s="74">
        <v>4</v>
      </c>
      <c r="D42" s="76">
        <v>3</v>
      </c>
      <c r="E42" s="76">
        <f t="shared" ref="E42:E44" si="12">F42+G42+H42+I42</f>
        <v>131.21200000000002</v>
      </c>
      <c r="F42" s="83">
        <v>5.7140000000000004</v>
      </c>
      <c r="G42" s="76"/>
      <c r="H42" s="76"/>
      <c r="I42" s="83">
        <v>125.498</v>
      </c>
      <c r="J42" s="76"/>
      <c r="K42" s="76">
        <f>(E42/D42)*1000</f>
        <v>43737.333333333336</v>
      </c>
      <c r="L42" s="77" t="s">
        <v>2</v>
      </c>
      <c r="M42" s="77" t="s">
        <v>2</v>
      </c>
      <c r="N42" s="78"/>
      <c r="O42" s="78"/>
      <c r="P42" s="78"/>
    </row>
    <row r="43" spans="1:16" ht="42.95" customHeight="1">
      <c r="A43" s="228" t="s">
        <v>65</v>
      </c>
      <c r="B43" s="229"/>
      <c r="C43" s="74">
        <v>9.25</v>
      </c>
      <c r="D43" s="76">
        <v>7</v>
      </c>
      <c r="E43" s="76">
        <f t="shared" si="12"/>
        <v>216.595</v>
      </c>
      <c r="F43" s="83">
        <v>2.5009999999999999</v>
      </c>
      <c r="G43" s="76"/>
      <c r="H43" s="76"/>
      <c r="I43" s="83">
        <v>214.09399999999999</v>
      </c>
      <c r="J43" s="76"/>
      <c r="K43" s="76">
        <f>(E43/D43)*1000</f>
        <v>30942.142857142859</v>
      </c>
      <c r="L43" s="77" t="s">
        <v>2</v>
      </c>
      <c r="M43" s="77" t="s">
        <v>2</v>
      </c>
      <c r="N43" s="78"/>
      <c r="O43" s="78"/>
      <c r="P43" s="78"/>
    </row>
    <row r="44" spans="1:16" ht="27" customHeight="1">
      <c r="A44" s="247" t="s">
        <v>75</v>
      </c>
      <c r="B44" s="248"/>
      <c r="C44" s="109">
        <v>41.87</v>
      </c>
      <c r="D44" s="76">
        <v>41</v>
      </c>
      <c r="E44" s="76">
        <f t="shared" si="12"/>
        <v>883.7109999999999</v>
      </c>
      <c r="F44" s="83">
        <v>2.7090000000000001</v>
      </c>
      <c r="G44" s="76"/>
      <c r="H44" s="76"/>
      <c r="I44" s="83">
        <v>881.00199999999995</v>
      </c>
      <c r="J44" s="76"/>
      <c r="K44" s="90">
        <f>(E44/D44)*1000</f>
        <v>21553.926829268294</v>
      </c>
      <c r="L44" s="76">
        <f>(K44/22402.5)*100</f>
        <v>96.212149667529488</v>
      </c>
      <c r="M44" s="76">
        <f>(K44/17672.28)*100</f>
        <v>121.96460688302977</v>
      </c>
      <c r="N44" s="78"/>
      <c r="O44" s="78"/>
      <c r="P44" s="78"/>
    </row>
    <row r="45" spans="1:16" ht="15.75" customHeight="1">
      <c r="A45" s="228" t="s">
        <v>67</v>
      </c>
      <c r="B45" s="229"/>
      <c r="C45" s="74"/>
      <c r="D45" s="76"/>
      <c r="E45" s="76"/>
      <c r="F45" s="76"/>
      <c r="G45" s="76"/>
      <c r="H45" s="76"/>
      <c r="I45" s="76"/>
      <c r="J45" s="76"/>
      <c r="K45" s="76"/>
      <c r="L45" s="92"/>
      <c r="M45" s="92"/>
      <c r="N45" s="78"/>
      <c r="O45" s="78"/>
      <c r="P45" s="78"/>
    </row>
    <row r="46" spans="1:16" ht="15.95" customHeight="1">
      <c r="A46" s="228" t="s">
        <v>68</v>
      </c>
      <c r="B46" s="229"/>
      <c r="C46" s="74"/>
      <c r="D46" s="76"/>
      <c r="E46" s="76"/>
      <c r="F46" s="76"/>
      <c r="G46" s="76"/>
      <c r="H46" s="76"/>
      <c r="I46" s="76"/>
      <c r="J46" s="76"/>
      <c r="K46" s="76"/>
      <c r="L46" s="92"/>
      <c r="M46" s="92"/>
      <c r="N46" s="78"/>
      <c r="O46" s="78"/>
      <c r="P46" s="78"/>
    </row>
    <row r="47" spans="1:16" ht="23.25" customHeight="1">
      <c r="A47" s="236" t="s">
        <v>69</v>
      </c>
      <c r="B47" s="236"/>
      <c r="C47" s="76"/>
      <c r="D47" s="76"/>
      <c r="E47" s="76"/>
      <c r="F47" s="76"/>
      <c r="G47" s="76"/>
      <c r="H47" s="76"/>
      <c r="I47" s="76"/>
      <c r="J47" s="76"/>
      <c r="K47" s="76"/>
      <c r="L47" s="92"/>
      <c r="M47" s="92"/>
      <c r="N47" s="78"/>
      <c r="O47" s="78"/>
      <c r="P47" s="78"/>
    </row>
    <row r="48" spans="1:16" ht="32.450000000000003" customHeight="1">
      <c r="A48" s="228" t="s">
        <v>7</v>
      </c>
      <c r="B48" s="229"/>
      <c r="C48" s="74"/>
      <c r="D48" s="76"/>
      <c r="E48" s="76"/>
      <c r="F48" s="76"/>
      <c r="G48" s="76"/>
      <c r="H48" s="76"/>
      <c r="I48" s="76"/>
      <c r="J48" s="76"/>
      <c r="K48" s="76"/>
      <c r="L48" s="92"/>
      <c r="M48" s="92"/>
      <c r="N48" s="78"/>
      <c r="O48" s="78"/>
      <c r="P48" s="78"/>
    </row>
    <row r="49" spans="1:16" ht="27.75" customHeight="1">
      <c r="A49" s="228" t="s">
        <v>6</v>
      </c>
      <c r="B49" s="229"/>
      <c r="C49" s="74">
        <v>79.77</v>
      </c>
      <c r="D49" s="76">
        <v>27.5</v>
      </c>
      <c r="E49" s="76">
        <f t="shared" ref="E49" si="13">F49+G49+H49+I49</f>
        <v>377.89800000000002</v>
      </c>
      <c r="F49" s="76"/>
      <c r="G49" s="76"/>
      <c r="H49" s="76"/>
      <c r="I49" s="83">
        <v>377.89800000000002</v>
      </c>
      <c r="J49" s="76"/>
      <c r="K49" s="76">
        <f>(E49/D49)*1000</f>
        <v>13741.745454545455</v>
      </c>
      <c r="L49" s="77" t="s">
        <v>2</v>
      </c>
      <c r="M49" s="77" t="s">
        <v>2</v>
      </c>
      <c r="N49" s="78"/>
      <c r="O49" s="78"/>
      <c r="P49" s="78"/>
    </row>
    <row r="50" spans="1:16" ht="19.5" customHeight="1">
      <c r="A50" s="110"/>
      <c r="B50" s="250" t="s">
        <v>76</v>
      </c>
      <c r="C50" s="250"/>
      <c r="D50" s="250"/>
      <c r="E50" s="250"/>
      <c r="F50" s="250"/>
      <c r="G50" s="250"/>
      <c r="H50" s="250"/>
      <c r="I50" s="81"/>
      <c r="J50" s="81"/>
      <c r="K50" s="81"/>
      <c r="L50" s="111"/>
      <c r="M50" s="111"/>
      <c r="N50" s="112"/>
      <c r="O50" s="112"/>
      <c r="P50" s="112"/>
    </row>
    <row r="51" spans="1:16" ht="21" customHeight="1">
      <c r="B51" s="113"/>
      <c r="C51" s="113"/>
      <c r="D51" s="113"/>
      <c r="E51" s="113"/>
      <c r="F51" s="113"/>
      <c r="G51" s="113"/>
      <c r="H51" s="113"/>
      <c r="I51" s="113"/>
      <c r="J51" s="113"/>
      <c r="K51" s="61"/>
    </row>
    <row r="52" spans="1:16" ht="21" customHeight="1">
      <c r="B52" s="114" t="s">
        <v>77</v>
      </c>
      <c r="C52" s="114"/>
      <c r="D52" s="115"/>
      <c r="E52" s="116"/>
      <c r="I52" s="117" t="s">
        <v>78</v>
      </c>
    </row>
    <row r="53" spans="1:16" ht="21" customHeight="1">
      <c r="B53" s="114"/>
      <c r="C53" s="114"/>
      <c r="D53" s="115"/>
      <c r="E53" s="118"/>
      <c r="F53" s="119"/>
      <c r="G53" s="119"/>
      <c r="I53" s="244"/>
      <c r="J53" s="244"/>
      <c r="K53" s="244"/>
    </row>
    <row r="54" spans="1:16" ht="15" customHeight="1">
      <c r="B54" s="113"/>
      <c r="C54" s="113"/>
      <c r="D54" s="113"/>
      <c r="E54" s="113"/>
      <c r="F54" s="61" t="s">
        <v>79</v>
      </c>
      <c r="G54" s="113"/>
      <c r="H54" s="113"/>
      <c r="I54" s="113"/>
      <c r="J54" s="113"/>
      <c r="K54" s="120"/>
    </row>
    <row r="55" spans="1:16">
      <c r="B55" s="113" t="s">
        <v>9</v>
      </c>
      <c r="C55" s="113"/>
      <c r="D55" s="113"/>
      <c r="E55" s="113"/>
      <c r="F55" s="113"/>
      <c r="G55" s="113"/>
      <c r="H55" s="113"/>
      <c r="I55" s="113"/>
      <c r="J55" s="113"/>
    </row>
    <row r="61" spans="1:16" ht="18.75">
      <c r="A61" s="121" t="s">
        <v>80</v>
      </c>
      <c r="B61" s="121"/>
    </row>
    <row r="62" spans="1:16" ht="18.75">
      <c r="A62" s="249" t="s">
        <v>56</v>
      </c>
      <c r="B62" s="249"/>
    </row>
  </sheetData>
  <mergeCells count="59">
    <mergeCell ref="A62:B62"/>
    <mergeCell ref="A46:B46"/>
    <mergeCell ref="A47:B47"/>
    <mergeCell ref="A48:B48"/>
    <mergeCell ref="A49:B49"/>
    <mergeCell ref="B50:H50"/>
    <mergeCell ref="I53:K53"/>
    <mergeCell ref="A40:B40"/>
    <mergeCell ref="A41:B41"/>
    <mergeCell ref="A42:B42"/>
    <mergeCell ref="A43:B43"/>
    <mergeCell ref="A44:B44"/>
    <mergeCell ref="A45:B45"/>
    <mergeCell ref="A39:B39"/>
    <mergeCell ref="A26:B26"/>
    <mergeCell ref="A27:B27"/>
    <mergeCell ref="A28:B28"/>
    <mergeCell ref="A29:B29"/>
    <mergeCell ref="A30:B30"/>
    <mergeCell ref="A31:B31"/>
    <mergeCell ref="A34:B34"/>
    <mergeCell ref="A35:B35"/>
    <mergeCell ref="A36:B36"/>
    <mergeCell ref="A37:B37"/>
    <mergeCell ref="A38:B38"/>
    <mergeCell ref="A25:B25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N10:P10"/>
    <mergeCell ref="E11:E12"/>
    <mergeCell ref="F11:I11"/>
    <mergeCell ref="J11:J12"/>
    <mergeCell ref="N11:N12"/>
    <mergeCell ref="O11:O12"/>
    <mergeCell ref="P11:P12"/>
    <mergeCell ref="B7:M7"/>
    <mergeCell ref="B8:M8"/>
    <mergeCell ref="A10:B13"/>
    <mergeCell ref="C10:C12"/>
    <mergeCell ref="D10:D12"/>
    <mergeCell ref="E10:J10"/>
    <mergeCell ref="K10:K12"/>
    <mergeCell ref="L10:L12"/>
    <mergeCell ref="M10:M12"/>
    <mergeCell ref="B6:M6"/>
    <mergeCell ref="M1:P1"/>
    <mergeCell ref="B3:M3"/>
    <mergeCell ref="O3:P3"/>
    <mergeCell ref="B4:M4"/>
    <mergeCell ref="B5:M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P57"/>
  <sheetViews>
    <sheetView view="pageBreakPreview" topLeftCell="A15" zoomScale="60" zoomScaleNormal="75" workbookViewId="0">
      <selection activeCell="G45" sqref="G45"/>
    </sheetView>
  </sheetViews>
  <sheetFormatPr defaultColWidth="8.7109375" defaultRowHeight="15.75"/>
  <cols>
    <col min="1" max="1" width="4.7109375" style="7" customWidth="1"/>
    <col min="2" max="2" width="25.42578125" style="7" customWidth="1"/>
    <col min="3" max="3" width="13.42578125" style="7" customWidth="1"/>
    <col min="4" max="4" width="17.7109375" style="7" customWidth="1"/>
    <col min="5" max="5" width="14.42578125" style="7" customWidth="1"/>
    <col min="6" max="6" width="17.42578125" style="7" customWidth="1"/>
    <col min="7" max="7" width="26.28515625" style="36" customWidth="1"/>
    <col min="8" max="9" width="12.5703125" style="7" customWidth="1"/>
    <col min="10" max="10" width="15.28515625" style="7" customWidth="1"/>
    <col min="11" max="11" width="16.7109375" style="7" customWidth="1"/>
    <col min="12" max="12" width="14.28515625" style="7" customWidth="1"/>
    <col min="13" max="14" width="14.140625" style="7" customWidth="1"/>
    <col min="15" max="15" width="18.28515625" style="7" customWidth="1"/>
    <col min="16" max="16" width="17.42578125" style="7" customWidth="1"/>
    <col min="17" max="16384" width="8.7109375" style="7"/>
  </cols>
  <sheetData>
    <row r="1" spans="1:16">
      <c r="M1" s="5"/>
      <c r="N1" s="5"/>
      <c r="O1" s="5"/>
      <c r="P1" s="5"/>
    </row>
    <row r="2" spans="1:16">
      <c r="M2" s="5"/>
      <c r="N2" s="5"/>
      <c r="O2" s="271"/>
      <c r="P2" s="271"/>
    </row>
    <row r="3" spans="1:16">
      <c r="B3" s="270" t="s">
        <v>49</v>
      </c>
      <c r="C3" s="270"/>
      <c r="D3" s="270"/>
      <c r="E3" s="270"/>
      <c r="F3" s="270"/>
      <c r="G3" s="270"/>
      <c r="H3" s="270"/>
      <c r="I3" s="270"/>
      <c r="J3" s="270"/>
      <c r="K3" s="270"/>
      <c r="L3" s="270"/>
      <c r="M3" s="270"/>
      <c r="N3" s="6"/>
    </row>
    <row r="4" spans="1:16">
      <c r="B4" s="270" t="s">
        <v>41</v>
      </c>
      <c r="C4" s="270"/>
      <c r="D4" s="270"/>
      <c r="E4" s="270"/>
      <c r="F4" s="270"/>
      <c r="G4" s="270"/>
      <c r="H4" s="270"/>
      <c r="I4" s="270"/>
      <c r="J4" s="270"/>
      <c r="K4" s="270"/>
      <c r="L4" s="270"/>
      <c r="M4" s="270"/>
      <c r="N4" s="6"/>
      <c r="P4" s="45"/>
    </row>
    <row r="5" spans="1:16">
      <c r="B5" s="270" t="s">
        <v>81</v>
      </c>
      <c r="C5" s="270"/>
      <c r="D5" s="270"/>
      <c r="E5" s="270"/>
      <c r="F5" s="270"/>
      <c r="G5" s="270"/>
      <c r="H5" s="270"/>
      <c r="I5" s="270"/>
      <c r="J5" s="270"/>
      <c r="K5" s="270"/>
      <c r="L5" s="270"/>
      <c r="M5" s="270"/>
      <c r="N5" s="6"/>
    </row>
    <row r="6" spans="1:16">
      <c r="B6" s="269" t="s">
        <v>10</v>
      </c>
      <c r="C6" s="269"/>
      <c r="D6" s="269"/>
      <c r="E6" s="269"/>
      <c r="F6" s="269"/>
      <c r="G6" s="269"/>
      <c r="H6" s="269"/>
      <c r="I6" s="269"/>
      <c r="J6" s="269"/>
      <c r="K6" s="269"/>
      <c r="L6" s="269"/>
      <c r="M6" s="269"/>
      <c r="N6" s="8"/>
    </row>
    <row r="7" spans="1:16">
      <c r="B7" s="272" t="s">
        <v>51</v>
      </c>
      <c r="C7" s="272"/>
      <c r="D7" s="272"/>
      <c r="E7" s="272"/>
      <c r="F7" s="272"/>
      <c r="G7" s="272"/>
      <c r="H7" s="272"/>
      <c r="I7" s="272"/>
      <c r="J7" s="272"/>
      <c r="K7" s="272"/>
      <c r="L7" s="272"/>
      <c r="M7" s="272"/>
      <c r="N7" s="9"/>
    </row>
    <row r="8" spans="1:16">
      <c r="B8" s="269" t="s">
        <v>42</v>
      </c>
      <c r="C8" s="269"/>
      <c r="D8" s="269"/>
      <c r="E8" s="269"/>
      <c r="F8" s="269"/>
      <c r="G8" s="269"/>
      <c r="H8" s="269"/>
      <c r="I8" s="269"/>
      <c r="J8" s="269"/>
      <c r="K8" s="269"/>
      <c r="L8" s="269"/>
      <c r="M8" s="269"/>
      <c r="N8" s="8"/>
    </row>
    <row r="10" spans="1:16" ht="93" customHeight="1">
      <c r="A10" s="256" t="s">
        <v>11</v>
      </c>
      <c r="B10" s="256"/>
      <c r="C10" s="264" t="s">
        <v>27</v>
      </c>
      <c r="D10" s="264" t="s">
        <v>12</v>
      </c>
      <c r="E10" s="252" t="s">
        <v>52</v>
      </c>
      <c r="F10" s="267"/>
      <c r="G10" s="267"/>
      <c r="H10" s="267"/>
      <c r="I10" s="267"/>
      <c r="J10" s="267"/>
      <c r="K10" s="264" t="s">
        <v>13</v>
      </c>
      <c r="L10" s="264" t="s">
        <v>29</v>
      </c>
      <c r="M10" s="264" t="s">
        <v>30</v>
      </c>
      <c r="N10" s="263" t="s">
        <v>38</v>
      </c>
      <c r="O10" s="263"/>
      <c r="P10" s="263"/>
    </row>
    <row r="11" spans="1:16" ht="24" customHeight="1">
      <c r="A11" s="256"/>
      <c r="B11" s="256"/>
      <c r="C11" s="265"/>
      <c r="D11" s="265"/>
      <c r="E11" s="264" t="s">
        <v>21</v>
      </c>
      <c r="F11" s="256" t="s">
        <v>20</v>
      </c>
      <c r="G11" s="256"/>
      <c r="H11" s="256"/>
      <c r="I11" s="256"/>
      <c r="J11" s="264" t="s">
        <v>19</v>
      </c>
      <c r="K11" s="265"/>
      <c r="L11" s="265"/>
      <c r="M11" s="265"/>
      <c r="N11" s="261" t="s">
        <v>43</v>
      </c>
      <c r="O11" s="261" t="s">
        <v>44</v>
      </c>
      <c r="P11" s="261" t="s">
        <v>45</v>
      </c>
    </row>
    <row r="12" spans="1:16" ht="276" customHeight="1">
      <c r="A12" s="256"/>
      <c r="B12" s="256"/>
      <c r="C12" s="266"/>
      <c r="D12" s="265"/>
      <c r="E12" s="268"/>
      <c r="F12" s="10" t="s">
        <v>24</v>
      </c>
      <c r="G12" s="37" t="s">
        <v>22</v>
      </c>
      <c r="H12" s="4" t="s">
        <v>23</v>
      </c>
      <c r="I12" s="4" t="s">
        <v>50</v>
      </c>
      <c r="J12" s="266"/>
      <c r="K12" s="266"/>
      <c r="L12" s="266"/>
      <c r="M12" s="266"/>
      <c r="N12" s="262"/>
      <c r="O12" s="262"/>
      <c r="P12" s="262"/>
    </row>
    <row r="13" spans="1:16" ht="36" customHeight="1">
      <c r="A13" s="256"/>
      <c r="B13" s="256"/>
      <c r="C13" s="2" t="s">
        <v>28</v>
      </c>
      <c r="D13" s="2" t="s">
        <v>0</v>
      </c>
      <c r="E13" s="2" t="s">
        <v>1</v>
      </c>
      <c r="F13" s="2" t="s">
        <v>1</v>
      </c>
      <c r="G13" s="38" t="s">
        <v>1</v>
      </c>
      <c r="H13" s="2" t="s">
        <v>1</v>
      </c>
      <c r="I13" s="2" t="s">
        <v>1</v>
      </c>
      <c r="J13" s="2" t="s">
        <v>1</v>
      </c>
      <c r="K13" s="2" t="s">
        <v>18</v>
      </c>
      <c r="L13" s="2" t="s">
        <v>17</v>
      </c>
      <c r="M13" s="2" t="s">
        <v>17</v>
      </c>
      <c r="N13" s="2" t="s">
        <v>1</v>
      </c>
      <c r="O13" s="2" t="s">
        <v>1</v>
      </c>
      <c r="P13" s="2" t="s">
        <v>1</v>
      </c>
    </row>
    <row r="14" spans="1:16">
      <c r="A14" s="256">
        <v>1</v>
      </c>
      <c r="B14" s="256"/>
      <c r="C14" s="2">
        <v>2</v>
      </c>
      <c r="D14" s="2">
        <v>3</v>
      </c>
      <c r="E14" s="2">
        <v>4</v>
      </c>
      <c r="F14" s="2">
        <v>5</v>
      </c>
      <c r="G14" s="38">
        <v>6</v>
      </c>
      <c r="H14" s="2">
        <v>7</v>
      </c>
      <c r="I14" s="2">
        <v>8</v>
      </c>
      <c r="J14" s="2">
        <v>9</v>
      </c>
      <c r="K14" s="2">
        <v>10</v>
      </c>
      <c r="L14" s="2">
        <v>11</v>
      </c>
      <c r="M14" s="2">
        <v>12</v>
      </c>
      <c r="N14" s="2">
        <v>13</v>
      </c>
      <c r="O14" s="2">
        <v>14</v>
      </c>
      <c r="P14" s="2">
        <v>15</v>
      </c>
    </row>
    <row r="15" spans="1:16" ht="57" customHeight="1">
      <c r="A15" s="254" t="s">
        <v>14</v>
      </c>
      <c r="B15" s="255"/>
      <c r="C15" s="11"/>
      <c r="D15" s="3"/>
      <c r="E15" s="3"/>
      <c r="F15" s="3"/>
      <c r="G15" s="39"/>
      <c r="H15" s="3"/>
      <c r="I15" s="3"/>
      <c r="J15" s="3"/>
      <c r="K15" s="3"/>
      <c r="L15" s="3"/>
      <c r="M15" s="3"/>
      <c r="N15" s="3"/>
      <c r="O15" s="14"/>
      <c r="P15" s="14"/>
    </row>
    <row r="16" spans="1:16" ht="15.75" customHeight="1">
      <c r="A16" s="256" t="s">
        <v>35</v>
      </c>
      <c r="B16" s="256"/>
      <c r="C16" s="12">
        <f>C18+C19+C20+C21+C22+C23+C24+C25</f>
        <v>854</v>
      </c>
      <c r="D16" s="12">
        <f t="shared" ref="D16:K16" si="0">D18+D19+D20+D21+D22+D23+D24+D25</f>
        <v>651</v>
      </c>
      <c r="E16" s="12">
        <f t="shared" si="0"/>
        <v>10573.398000000001</v>
      </c>
      <c r="F16" s="12">
        <f t="shared" si="0"/>
        <v>13.319000000000001</v>
      </c>
      <c r="G16" s="40">
        <f t="shared" si="0"/>
        <v>140.93900000000002</v>
      </c>
      <c r="H16" s="12">
        <f t="shared" si="0"/>
        <v>8990.8310000000001</v>
      </c>
      <c r="I16" s="12">
        <f t="shared" si="0"/>
        <v>1428.309</v>
      </c>
      <c r="J16" s="12">
        <f t="shared" si="0"/>
        <v>0</v>
      </c>
      <c r="K16" s="29">
        <f t="shared" si="0"/>
        <v>95995.022706705058</v>
      </c>
      <c r="L16" s="2" t="s">
        <v>2</v>
      </c>
      <c r="M16" s="2" t="s">
        <v>2</v>
      </c>
      <c r="N16" s="2"/>
      <c r="O16" s="14"/>
      <c r="P16" s="14"/>
    </row>
    <row r="17" spans="1:16" ht="15.75" customHeight="1">
      <c r="A17" s="257" t="s">
        <v>3</v>
      </c>
      <c r="B17" s="275"/>
      <c r="C17" s="15"/>
      <c r="D17" s="13"/>
      <c r="E17" s="13"/>
      <c r="F17" s="13"/>
      <c r="G17" s="32"/>
      <c r="H17" s="13"/>
      <c r="I17" s="13"/>
      <c r="J17" s="13"/>
      <c r="K17" s="13"/>
      <c r="L17" s="13"/>
      <c r="M17" s="13"/>
      <c r="N17" s="13"/>
      <c r="O17" s="14"/>
      <c r="P17" s="14"/>
    </row>
    <row r="18" spans="1:16" ht="48.75" customHeight="1">
      <c r="A18" s="252" t="s">
        <v>4</v>
      </c>
      <c r="B18" s="253"/>
      <c r="C18" s="1">
        <v>21</v>
      </c>
      <c r="D18" s="2">
        <v>13</v>
      </c>
      <c r="E18" s="2">
        <f>F18+G18+H18+I18</f>
        <v>466.35899999999998</v>
      </c>
      <c r="F18" s="2">
        <v>0</v>
      </c>
      <c r="G18" s="38">
        <v>9.2650000000000006</v>
      </c>
      <c r="H18" s="2">
        <v>457.09399999999999</v>
      </c>
      <c r="I18" s="2">
        <v>0</v>
      </c>
      <c r="J18" s="2"/>
      <c r="K18" s="27">
        <f>(F18+G18+H18+I18)/D18*1000</f>
        <v>35873.769230769227</v>
      </c>
      <c r="L18" s="2" t="s">
        <v>2</v>
      </c>
      <c r="M18" s="2" t="s">
        <v>2</v>
      </c>
      <c r="N18" s="2" t="s">
        <v>2</v>
      </c>
      <c r="O18" s="2" t="s">
        <v>2</v>
      </c>
      <c r="P18" s="2" t="s">
        <v>2</v>
      </c>
    </row>
    <row r="19" spans="1:16" ht="75.75" customHeight="1">
      <c r="A19" s="252" t="s">
        <v>46</v>
      </c>
      <c r="B19" s="253"/>
      <c r="C19" s="1">
        <v>39</v>
      </c>
      <c r="D19" s="2">
        <v>44</v>
      </c>
      <c r="E19" s="2">
        <f t="shared" ref="E19:E40" si="1">F19+G19+H19+I19</f>
        <v>1247.6390000000001</v>
      </c>
      <c r="F19" s="2">
        <v>9.7070000000000007</v>
      </c>
      <c r="G19" s="38">
        <v>0</v>
      </c>
      <c r="H19" s="2">
        <v>1048.633</v>
      </c>
      <c r="I19" s="2">
        <v>189.29900000000001</v>
      </c>
      <c r="J19" s="2"/>
      <c r="K19" s="27">
        <f t="shared" ref="K19:K50" si="2">(F19+G19+H19+I19)/D19*1000</f>
        <v>28355.43181818182</v>
      </c>
      <c r="L19" s="2" t="s">
        <v>2</v>
      </c>
      <c r="M19" s="2" t="s">
        <v>2</v>
      </c>
      <c r="N19" s="2" t="s">
        <v>2</v>
      </c>
      <c r="O19" s="2" t="s">
        <v>2</v>
      </c>
      <c r="P19" s="2" t="s">
        <v>2</v>
      </c>
    </row>
    <row r="20" spans="1:16" ht="86.1" customHeight="1">
      <c r="A20" s="252" t="s">
        <v>31</v>
      </c>
      <c r="B20" s="253"/>
      <c r="C20" s="1">
        <v>267.35000000000002</v>
      </c>
      <c r="D20" s="2">
        <v>220</v>
      </c>
      <c r="E20" s="2">
        <f t="shared" si="1"/>
        <v>4315.7390000000005</v>
      </c>
      <c r="F20" s="2">
        <v>3.6120000000000001</v>
      </c>
      <c r="G20" s="38">
        <v>131.67400000000001</v>
      </c>
      <c r="H20" s="2">
        <v>4180.4530000000004</v>
      </c>
      <c r="I20" s="2">
        <v>0</v>
      </c>
      <c r="J20" s="2"/>
      <c r="K20" s="28">
        <f t="shared" si="2"/>
        <v>19616.995454545457</v>
      </c>
      <c r="L20" s="33">
        <f>(K20/22000)*100</f>
        <v>89.168161157024812</v>
      </c>
      <c r="M20" s="33">
        <f>(K20/23840)*100</f>
        <v>82.286054758999398</v>
      </c>
      <c r="N20" s="2">
        <v>19.760000000000002</v>
      </c>
      <c r="O20" s="14"/>
      <c r="P20" s="14"/>
    </row>
    <row r="21" spans="1:16" ht="0.6" customHeight="1">
      <c r="A21" s="252" t="s">
        <v>39</v>
      </c>
      <c r="B21" s="253"/>
      <c r="C21" s="1"/>
      <c r="D21" s="2"/>
      <c r="E21" s="2">
        <f t="shared" si="1"/>
        <v>0</v>
      </c>
      <c r="F21" s="2"/>
      <c r="G21" s="38"/>
      <c r="H21" s="2"/>
      <c r="I21" s="2"/>
      <c r="J21" s="2"/>
      <c r="K21" s="27"/>
      <c r="L21" s="2"/>
      <c r="M21" s="2"/>
      <c r="N21" s="2" t="s">
        <v>2</v>
      </c>
      <c r="O21" s="2" t="s">
        <v>2</v>
      </c>
      <c r="P21" s="2" t="s">
        <v>2</v>
      </c>
    </row>
    <row r="22" spans="1:16" ht="79.5" hidden="1" customHeight="1">
      <c r="A22" s="252" t="s">
        <v>33</v>
      </c>
      <c r="B22" s="253"/>
      <c r="C22" s="1"/>
      <c r="D22" s="2"/>
      <c r="E22" s="2">
        <f t="shared" si="1"/>
        <v>0</v>
      </c>
      <c r="F22" s="2"/>
      <c r="G22" s="38"/>
      <c r="H22" s="2"/>
      <c r="I22" s="2"/>
      <c r="J22" s="2"/>
      <c r="K22" s="27"/>
      <c r="L22" s="2"/>
      <c r="M22" s="2"/>
      <c r="N22" s="2" t="s">
        <v>2</v>
      </c>
      <c r="O22" s="2" t="s">
        <v>2</v>
      </c>
      <c r="P22" s="2" t="s">
        <v>2</v>
      </c>
    </row>
    <row r="23" spans="1:16" ht="75" hidden="1" customHeight="1">
      <c r="A23" s="252" t="s">
        <v>34</v>
      </c>
      <c r="B23" s="253"/>
      <c r="C23" s="1"/>
      <c r="D23" s="2"/>
      <c r="E23" s="2">
        <f t="shared" si="1"/>
        <v>0</v>
      </c>
      <c r="F23" s="2"/>
      <c r="G23" s="38"/>
      <c r="H23" s="2"/>
      <c r="I23" s="2"/>
      <c r="J23" s="2"/>
      <c r="K23" s="27"/>
      <c r="L23" s="2"/>
      <c r="M23" s="2"/>
      <c r="N23" s="2" t="s">
        <v>2</v>
      </c>
      <c r="O23" s="2" t="s">
        <v>2</v>
      </c>
      <c r="P23" s="2" t="s">
        <v>2</v>
      </c>
    </row>
    <row r="24" spans="1:16" ht="35.25" customHeight="1">
      <c r="A24" s="252" t="s">
        <v>7</v>
      </c>
      <c r="B24" s="253"/>
      <c r="C24" s="1"/>
      <c r="D24" s="2"/>
      <c r="E24" s="2">
        <f t="shared" si="1"/>
        <v>0</v>
      </c>
      <c r="F24" s="2"/>
      <c r="G24" s="38"/>
      <c r="H24" s="2"/>
      <c r="I24" s="2"/>
      <c r="J24" s="2"/>
      <c r="K24" s="27"/>
      <c r="L24" s="2"/>
      <c r="M24" s="2"/>
      <c r="N24" s="2" t="s">
        <v>2</v>
      </c>
      <c r="O24" s="2" t="s">
        <v>2</v>
      </c>
      <c r="P24" s="2" t="s">
        <v>2</v>
      </c>
    </row>
    <row r="25" spans="1:16" ht="42" customHeight="1">
      <c r="A25" s="252" t="s">
        <v>5</v>
      </c>
      <c r="B25" s="253"/>
      <c r="C25" s="1">
        <v>526.65</v>
      </c>
      <c r="D25" s="2">
        <v>374</v>
      </c>
      <c r="E25" s="2">
        <f t="shared" si="1"/>
        <v>4543.6610000000001</v>
      </c>
      <c r="F25" s="2">
        <v>0</v>
      </c>
      <c r="G25" s="38">
        <v>0</v>
      </c>
      <c r="H25" s="2">
        <v>3304.6509999999998</v>
      </c>
      <c r="I25" s="2">
        <v>1239.01</v>
      </c>
      <c r="J25" s="2"/>
      <c r="K25" s="27">
        <f t="shared" si="2"/>
        <v>12148.826203208555</v>
      </c>
      <c r="L25" s="2" t="s">
        <v>2</v>
      </c>
      <c r="M25" s="2" t="s">
        <v>2</v>
      </c>
      <c r="N25" s="2" t="s">
        <v>2</v>
      </c>
      <c r="O25" s="2" t="s">
        <v>2</v>
      </c>
      <c r="P25" s="2" t="s">
        <v>2</v>
      </c>
    </row>
    <row r="26" spans="1:16" ht="37.5" customHeight="1">
      <c r="A26" s="254" t="s">
        <v>15</v>
      </c>
      <c r="B26" s="255"/>
      <c r="C26" s="11"/>
      <c r="D26" s="3"/>
      <c r="E26" s="2"/>
      <c r="F26" s="3"/>
      <c r="G26" s="39"/>
      <c r="H26" s="3"/>
      <c r="I26" s="3"/>
      <c r="J26" s="3"/>
      <c r="K26" s="27"/>
      <c r="L26" s="3"/>
      <c r="M26" s="3"/>
      <c r="N26" s="3"/>
      <c r="O26" s="14"/>
      <c r="P26" s="14"/>
    </row>
    <row r="27" spans="1:16" ht="19.5" customHeight="1">
      <c r="A27" s="256" t="s">
        <v>35</v>
      </c>
      <c r="B27" s="256"/>
      <c r="C27" s="31">
        <f>C29+C30+C31+C35+C36+C37+C38+C39</f>
        <v>1134.75</v>
      </c>
      <c r="D27" s="31">
        <f t="shared" ref="D27:K27" si="3">D29+D30+D31+D35+D36+D37+D38+D39</f>
        <v>845.5</v>
      </c>
      <c r="E27" s="31">
        <f t="shared" si="3"/>
        <v>17293.512999999999</v>
      </c>
      <c r="F27" s="31">
        <f t="shared" si="3"/>
        <v>96.512</v>
      </c>
      <c r="G27" s="41">
        <f t="shared" si="3"/>
        <v>274.51299999999998</v>
      </c>
      <c r="H27" s="31">
        <f t="shared" si="3"/>
        <v>16922.487999999998</v>
      </c>
      <c r="I27" s="31">
        <f t="shared" si="3"/>
        <v>0</v>
      </c>
      <c r="J27" s="31">
        <f t="shared" si="3"/>
        <v>0</v>
      </c>
      <c r="K27" s="28">
        <f t="shared" si="3"/>
        <v>130120.12853288623</v>
      </c>
      <c r="L27" s="31" t="s">
        <v>2</v>
      </c>
      <c r="M27" s="2" t="s">
        <v>2</v>
      </c>
      <c r="N27" s="2"/>
      <c r="O27" s="14"/>
      <c r="P27" s="14"/>
    </row>
    <row r="28" spans="1:16" ht="15.75" customHeight="1">
      <c r="A28" s="257" t="s">
        <v>3</v>
      </c>
      <c r="B28" s="275"/>
      <c r="C28" s="15"/>
      <c r="D28" s="13"/>
      <c r="E28" s="2"/>
      <c r="F28" s="13"/>
      <c r="G28" s="32"/>
      <c r="H28" s="13"/>
      <c r="I28" s="13"/>
      <c r="J28" s="13"/>
      <c r="K28" s="27"/>
      <c r="L28" s="13"/>
      <c r="M28" s="13"/>
      <c r="N28" s="13"/>
      <c r="O28" s="14"/>
      <c r="P28" s="14"/>
    </row>
    <row r="29" spans="1:16" ht="30.75" customHeight="1">
      <c r="A29" s="252" t="s">
        <v>4</v>
      </c>
      <c r="B29" s="253"/>
      <c r="C29" s="1">
        <v>23</v>
      </c>
      <c r="D29" s="2">
        <v>22</v>
      </c>
      <c r="E29" s="2">
        <f t="shared" si="1"/>
        <v>911.68500000000006</v>
      </c>
      <c r="F29" s="2">
        <v>25.757999999999999</v>
      </c>
      <c r="G29" s="38">
        <v>17.765000000000001</v>
      </c>
      <c r="H29" s="2">
        <v>868.16200000000003</v>
      </c>
      <c r="I29" s="2"/>
      <c r="J29" s="2"/>
      <c r="K29" s="27">
        <f t="shared" si="2"/>
        <v>41440.227272727279</v>
      </c>
      <c r="L29" s="2" t="s">
        <v>2</v>
      </c>
      <c r="M29" s="2" t="s">
        <v>2</v>
      </c>
      <c r="N29" s="2" t="s">
        <v>2</v>
      </c>
      <c r="O29" s="2" t="s">
        <v>2</v>
      </c>
      <c r="P29" s="2" t="s">
        <v>2</v>
      </c>
    </row>
    <row r="30" spans="1:16" ht="84.75" customHeight="1">
      <c r="A30" s="252" t="s">
        <v>40</v>
      </c>
      <c r="B30" s="253"/>
      <c r="C30" s="16">
        <v>67.25</v>
      </c>
      <c r="D30" s="2">
        <v>75</v>
      </c>
      <c r="E30" s="2">
        <f t="shared" si="1"/>
        <v>2632.8049999999998</v>
      </c>
      <c r="F30" s="2">
        <v>21.41</v>
      </c>
      <c r="G30" s="38">
        <v>0</v>
      </c>
      <c r="H30" s="2">
        <v>2611.395</v>
      </c>
      <c r="I30" s="2">
        <v>0</v>
      </c>
      <c r="J30" s="2"/>
      <c r="K30" s="27">
        <f t="shared" si="2"/>
        <v>35104.066666666658</v>
      </c>
      <c r="L30" s="2" t="s">
        <v>2</v>
      </c>
      <c r="M30" s="2" t="s">
        <v>2</v>
      </c>
      <c r="N30" s="2" t="s">
        <v>2</v>
      </c>
      <c r="O30" s="2" t="s">
        <v>2</v>
      </c>
      <c r="P30" s="2" t="s">
        <v>2</v>
      </c>
    </row>
    <row r="31" spans="1:16" ht="97.5" customHeight="1">
      <c r="A31" s="256" t="s">
        <v>32</v>
      </c>
      <c r="B31" s="256"/>
      <c r="C31" s="3">
        <v>672.55</v>
      </c>
      <c r="D31" s="3">
        <v>449.5</v>
      </c>
      <c r="E31" s="2">
        <f t="shared" si="1"/>
        <v>10201.888000000001</v>
      </c>
      <c r="F31" s="3">
        <v>49.344000000000001</v>
      </c>
      <c r="G31" s="39">
        <v>256.74799999999999</v>
      </c>
      <c r="H31" s="3">
        <v>9895.7960000000003</v>
      </c>
      <c r="I31" s="3"/>
      <c r="J31" s="3"/>
      <c r="K31" s="27">
        <f t="shared" si="2"/>
        <v>22696.080088987768</v>
      </c>
      <c r="L31" s="34">
        <f>(K31/24500)*100</f>
        <v>92.637061587705176</v>
      </c>
      <c r="M31" s="34">
        <f>(K31/26400)*100</f>
        <v>85.970000337074879</v>
      </c>
      <c r="N31" s="3">
        <v>54.9</v>
      </c>
      <c r="O31" s="17"/>
      <c r="P31" s="17"/>
    </row>
    <row r="32" spans="1:16" ht="15.75" customHeight="1">
      <c r="A32" s="274" t="s">
        <v>26</v>
      </c>
      <c r="B32" s="257"/>
      <c r="C32" s="18"/>
      <c r="D32" s="19"/>
      <c r="E32" s="2">
        <f t="shared" si="1"/>
        <v>0</v>
      </c>
      <c r="F32" s="19"/>
      <c r="G32" s="30"/>
      <c r="H32" s="19"/>
      <c r="I32" s="19"/>
      <c r="J32" s="19"/>
      <c r="K32" s="27"/>
      <c r="L32" s="30"/>
      <c r="M32" s="30"/>
      <c r="N32" s="19"/>
      <c r="O32" s="20"/>
      <c r="P32" s="21"/>
    </row>
    <row r="33" spans="1:16" ht="22.5" customHeight="1">
      <c r="A33" s="276" t="s">
        <v>37</v>
      </c>
      <c r="B33" s="277"/>
      <c r="C33" s="4">
        <v>584.76</v>
      </c>
      <c r="D33" s="4">
        <v>410.5</v>
      </c>
      <c r="E33" s="2">
        <f t="shared" si="1"/>
        <v>9475.6620000000003</v>
      </c>
      <c r="F33" s="4">
        <v>46.634999999999998</v>
      </c>
      <c r="G33" s="42">
        <v>256.74799999999999</v>
      </c>
      <c r="H33" s="4">
        <v>9172.2790000000005</v>
      </c>
      <c r="I33" s="4"/>
      <c r="J33" s="4"/>
      <c r="K33" s="27">
        <f t="shared" si="2"/>
        <v>23083.220462850182</v>
      </c>
      <c r="L33" s="34">
        <f>(K33/24500)*100</f>
        <v>94.217226378980328</v>
      </c>
      <c r="M33" s="34">
        <f>(K33/26400)*100</f>
        <v>87.436441147159783</v>
      </c>
      <c r="N33" s="4">
        <v>45.9</v>
      </c>
      <c r="O33" s="22"/>
      <c r="P33" s="22"/>
    </row>
    <row r="34" spans="1:16" ht="25.5" customHeight="1">
      <c r="A34" s="276" t="s">
        <v>48</v>
      </c>
      <c r="B34" s="277"/>
      <c r="C34" s="23"/>
      <c r="D34" s="4"/>
      <c r="E34" s="2">
        <f t="shared" si="1"/>
        <v>0</v>
      </c>
      <c r="F34" s="4"/>
      <c r="G34" s="42"/>
      <c r="H34" s="4"/>
      <c r="I34" s="4"/>
      <c r="J34" s="4"/>
      <c r="K34" s="27"/>
      <c r="L34" s="4"/>
      <c r="M34" s="4"/>
      <c r="N34" s="4"/>
      <c r="O34" s="22"/>
      <c r="P34" s="22"/>
    </row>
    <row r="35" spans="1:16" ht="0.6" customHeight="1">
      <c r="A35" s="252" t="s">
        <v>39</v>
      </c>
      <c r="B35" s="253"/>
      <c r="C35" s="1"/>
      <c r="D35" s="2"/>
      <c r="E35" s="2">
        <f t="shared" si="1"/>
        <v>0</v>
      </c>
      <c r="F35" s="2"/>
      <c r="G35" s="38"/>
      <c r="H35" s="2"/>
      <c r="I35" s="2"/>
      <c r="J35" s="2"/>
      <c r="K35" s="27"/>
      <c r="L35" s="2"/>
      <c r="M35" s="2"/>
      <c r="N35" s="2" t="s">
        <v>2</v>
      </c>
      <c r="O35" s="2" t="s">
        <v>2</v>
      </c>
      <c r="P35" s="2" t="s">
        <v>2</v>
      </c>
    </row>
    <row r="36" spans="1:16" ht="81.599999999999994" hidden="1" customHeight="1">
      <c r="A36" s="252" t="s">
        <v>33</v>
      </c>
      <c r="B36" s="253"/>
      <c r="C36" s="1"/>
      <c r="D36" s="2"/>
      <c r="E36" s="2">
        <f t="shared" si="1"/>
        <v>0</v>
      </c>
      <c r="F36" s="2"/>
      <c r="G36" s="38"/>
      <c r="H36" s="2"/>
      <c r="I36" s="2"/>
      <c r="J36" s="2"/>
      <c r="K36" s="27"/>
      <c r="L36" s="2"/>
      <c r="M36" s="2"/>
      <c r="N36" s="2" t="s">
        <v>2</v>
      </c>
      <c r="O36" s="2" t="s">
        <v>2</v>
      </c>
      <c r="P36" s="2" t="s">
        <v>2</v>
      </c>
    </row>
    <row r="37" spans="1:16" ht="82.5" hidden="1" customHeight="1">
      <c r="A37" s="252" t="s">
        <v>34</v>
      </c>
      <c r="B37" s="253"/>
      <c r="C37" s="1"/>
      <c r="D37" s="2"/>
      <c r="E37" s="2">
        <f t="shared" si="1"/>
        <v>0</v>
      </c>
      <c r="F37" s="2"/>
      <c r="G37" s="38"/>
      <c r="H37" s="2"/>
      <c r="I37" s="2"/>
      <c r="J37" s="2"/>
      <c r="K37" s="27"/>
      <c r="L37" s="2"/>
      <c r="M37" s="2"/>
      <c r="N37" s="2" t="s">
        <v>2</v>
      </c>
      <c r="O37" s="2" t="s">
        <v>2</v>
      </c>
      <c r="P37" s="2" t="s">
        <v>2</v>
      </c>
    </row>
    <row r="38" spans="1:16" ht="37.5" customHeight="1">
      <c r="A38" s="252" t="s">
        <v>7</v>
      </c>
      <c r="B38" s="253"/>
      <c r="C38" s="1">
        <v>8</v>
      </c>
      <c r="D38" s="2">
        <v>3</v>
      </c>
      <c r="E38" s="2">
        <f t="shared" si="1"/>
        <v>57.268999999999998</v>
      </c>
      <c r="F38" s="2">
        <v>0</v>
      </c>
      <c r="G38" s="38"/>
      <c r="H38" s="2">
        <v>57.268999999999998</v>
      </c>
      <c r="I38" s="2"/>
      <c r="J38" s="2"/>
      <c r="K38" s="27">
        <f t="shared" si="2"/>
        <v>19089.666666666668</v>
      </c>
      <c r="L38" s="35">
        <f>(K38/21832.8)*100</f>
        <v>87.435723620729675</v>
      </c>
      <c r="M38" s="35">
        <f>(K38/21832)*100</f>
        <v>87.438927568095764</v>
      </c>
      <c r="N38" s="2" t="s">
        <v>2</v>
      </c>
      <c r="O38" s="2" t="s">
        <v>2</v>
      </c>
      <c r="P38" s="2" t="s">
        <v>2</v>
      </c>
    </row>
    <row r="39" spans="1:16" ht="33" customHeight="1">
      <c r="A39" s="252" t="s">
        <v>5</v>
      </c>
      <c r="B39" s="253"/>
      <c r="C39" s="1">
        <v>363.95</v>
      </c>
      <c r="D39" s="2">
        <v>296</v>
      </c>
      <c r="E39" s="2">
        <f t="shared" si="1"/>
        <v>3489.866</v>
      </c>
      <c r="F39" s="2">
        <v>0</v>
      </c>
      <c r="G39" s="38">
        <v>0</v>
      </c>
      <c r="H39" s="2">
        <v>3489.866</v>
      </c>
      <c r="I39" s="2"/>
      <c r="J39" s="2"/>
      <c r="K39" s="27">
        <f t="shared" si="2"/>
        <v>11790.087837837838</v>
      </c>
      <c r="L39" s="2" t="s">
        <v>2</v>
      </c>
      <c r="M39" s="2" t="s">
        <v>2</v>
      </c>
      <c r="N39" s="2" t="s">
        <v>2</v>
      </c>
      <c r="O39" s="2" t="s">
        <v>2</v>
      </c>
      <c r="P39" s="2" t="s">
        <v>2</v>
      </c>
    </row>
    <row r="40" spans="1:16" ht="47.25" customHeight="1">
      <c r="A40" s="254" t="s">
        <v>16</v>
      </c>
      <c r="B40" s="255"/>
      <c r="C40" s="12"/>
      <c r="D40" s="2"/>
      <c r="E40" s="2">
        <f t="shared" si="1"/>
        <v>0</v>
      </c>
      <c r="F40" s="2"/>
      <c r="G40" s="38"/>
      <c r="H40" s="2"/>
      <c r="I40" s="2"/>
      <c r="J40" s="2"/>
      <c r="K40" s="27"/>
      <c r="L40" s="2"/>
      <c r="M40" s="2"/>
      <c r="N40" s="2"/>
      <c r="O40" s="14"/>
      <c r="P40" s="14"/>
    </row>
    <row r="41" spans="1:16" ht="15.75" customHeight="1">
      <c r="A41" s="256" t="s">
        <v>35</v>
      </c>
      <c r="B41" s="256"/>
      <c r="C41" s="16">
        <f>C43+C44+C45+C50</f>
        <v>134.88999999999999</v>
      </c>
      <c r="D41" s="16">
        <f t="shared" ref="D41:F41" si="4">D43+D44+D45+D50</f>
        <v>81</v>
      </c>
      <c r="E41" s="16">
        <f t="shared" si="4"/>
        <v>1665.0329999999999</v>
      </c>
      <c r="F41" s="16">
        <f t="shared" si="4"/>
        <v>10.923999999999999</v>
      </c>
      <c r="G41" s="39"/>
      <c r="H41" s="3"/>
      <c r="I41" s="3"/>
      <c r="J41" s="3"/>
      <c r="K41" s="27"/>
      <c r="L41" s="3" t="s">
        <v>2</v>
      </c>
      <c r="M41" s="3" t="s">
        <v>2</v>
      </c>
      <c r="N41" s="3"/>
      <c r="O41" s="17"/>
      <c r="P41" s="17"/>
    </row>
    <row r="42" spans="1:16" ht="15.75" customHeight="1">
      <c r="A42" s="257" t="s">
        <v>3</v>
      </c>
      <c r="B42" s="258"/>
      <c r="C42" s="24"/>
      <c r="D42" s="19"/>
      <c r="E42" s="19"/>
      <c r="F42" s="19"/>
      <c r="G42" s="30"/>
      <c r="H42" s="19"/>
      <c r="I42" s="19"/>
      <c r="J42" s="19"/>
      <c r="K42" s="27"/>
      <c r="L42" s="19"/>
      <c r="M42" s="19"/>
      <c r="N42" s="19"/>
      <c r="O42" s="20"/>
      <c r="P42" s="21"/>
    </row>
    <row r="43" spans="1:16" ht="22.5" customHeight="1">
      <c r="A43" s="252" t="s">
        <v>4</v>
      </c>
      <c r="B43" s="253"/>
      <c r="C43" s="23">
        <v>4</v>
      </c>
      <c r="D43" s="4">
        <v>3</v>
      </c>
      <c r="E43" s="4">
        <f>F43+G43+H43+I43</f>
        <v>136.21199999999999</v>
      </c>
      <c r="F43" s="4">
        <v>5.7140000000000004</v>
      </c>
      <c r="G43" s="42">
        <v>0</v>
      </c>
      <c r="H43" s="4">
        <v>0</v>
      </c>
      <c r="I43" s="4">
        <v>130.49799999999999</v>
      </c>
      <c r="J43" s="4"/>
      <c r="K43" s="27">
        <f t="shared" si="2"/>
        <v>45404</v>
      </c>
      <c r="L43" s="4" t="s">
        <v>2</v>
      </c>
      <c r="M43" s="4" t="s">
        <v>2</v>
      </c>
      <c r="N43" s="4" t="s">
        <v>2</v>
      </c>
      <c r="O43" s="4" t="s">
        <v>2</v>
      </c>
      <c r="P43" s="4" t="s">
        <v>2</v>
      </c>
    </row>
    <row r="44" spans="1:16" ht="70.5" customHeight="1">
      <c r="A44" s="252" t="s">
        <v>47</v>
      </c>
      <c r="B44" s="253"/>
      <c r="C44" s="1">
        <v>9.25</v>
      </c>
      <c r="D44" s="2">
        <v>8</v>
      </c>
      <c r="E44" s="4">
        <f t="shared" ref="E44:E50" si="5">F44+G44+H44+I44</f>
        <v>270.803</v>
      </c>
      <c r="F44" s="2">
        <v>2.5009999999999999</v>
      </c>
      <c r="G44" s="38">
        <v>0</v>
      </c>
      <c r="H44" s="2">
        <v>0</v>
      </c>
      <c r="I44" s="2">
        <v>268.30200000000002</v>
      </c>
      <c r="J44" s="2"/>
      <c r="K44" s="27">
        <f t="shared" si="2"/>
        <v>33850.375</v>
      </c>
      <c r="L44" s="2" t="s">
        <v>2</v>
      </c>
      <c r="M44" s="2" t="s">
        <v>2</v>
      </c>
      <c r="N44" s="2" t="s">
        <v>2</v>
      </c>
      <c r="O44" s="2" t="s">
        <v>2</v>
      </c>
      <c r="P44" s="2" t="s">
        <v>2</v>
      </c>
    </row>
    <row r="45" spans="1:16" ht="84.6" customHeight="1">
      <c r="A45" s="259" t="s">
        <v>36</v>
      </c>
      <c r="B45" s="260"/>
      <c r="C45" s="25">
        <v>41.87</v>
      </c>
      <c r="D45" s="2">
        <v>42</v>
      </c>
      <c r="E45" s="4">
        <f t="shared" si="5"/>
        <v>902.154</v>
      </c>
      <c r="F45" s="2">
        <v>2.7090000000000001</v>
      </c>
      <c r="G45" s="38">
        <v>0</v>
      </c>
      <c r="H45" s="2">
        <v>0</v>
      </c>
      <c r="I45" s="2">
        <v>899.44500000000005</v>
      </c>
      <c r="J45" s="2"/>
      <c r="K45" s="27">
        <f t="shared" si="2"/>
        <v>21479.857142857141</v>
      </c>
      <c r="L45" s="33">
        <f>(K45/21500)*100</f>
        <v>99.906312292358805</v>
      </c>
      <c r="M45" s="33">
        <f>(K45/22968.33)*100</f>
        <v>93.51945545391041</v>
      </c>
      <c r="N45" s="2"/>
      <c r="O45" s="14"/>
      <c r="P45" s="14"/>
    </row>
    <row r="46" spans="1:16" ht="24.6" hidden="1" customHeight="1">
      <c r="A46" s="252" t="s">
        <v>39</v>
      </c>
      <c r="B46" s="253"/>
      <c r="C46" s="1"/>
      <c r="D46" s="2"/>
      <c r="E46" s="4"/>
      <c r="F46" s="2"/>
      <c r="G46" s="38"/>
      <c r="H46" s="2"/>
      <c r="I46" s="2"/>
      <c r="J46" s="2"/>
      <c r="K46" s="27"/>
      <c r="L46" s="2"/>
      <c r="M46" s="2"/>
      <c r="N46" s="2" t="s">
        <v>2</v>
      </c>
      <c r="O46" s="2" t="s">
        <v>2</v>
      </c>
      <c r="P46" s="2" t="s">
        <v>2</v>
      </c>
    </row>
    <row r="47" spans="1:16" ht="75.599999999999994" hidden="1" customHeight="1">
      <c r="A47" s="252" t="s">
        <v>33</v>
      </c>
      <c r="B47" s="253"/>
      <c r="C47" s="1"/>
      <c r="D47" s="2"/>
      <c r="E47" s="4"/>
      <c r="F47" s="2"/>
      <c r="G47" s="38"/>
      <c r="H47" s="2"/>
      <c r="I47" s="2"/>
      <c r="J47" s="2"/>
      <c r="K47" s="27"/>
      <c r="L47" s="2"/>
      <c r="M47" s="2"/>
      <c r="N47" s="2" t="s">
        <v>2</v>
      </c>
      <c r="O47" s="2" t="s">
        <v>2</v>
      </c>
      <c r="P47" s="2" t="s">
        <v>2</v>
      </c>
    </row>
    <row r="48" spans="1:16" ht="74.099999999999994" hidden="1" customHeight="1">
      <c r="A48" s="252" t="s">
        <v>34</v>
      </c>
      <c r="B48" s="253"/>
      <c r="C48" s="2"/>
      <c r="D48" s="2"/>
      <c r="E48" s="4"/>
      <c r="F48" s="2"/>
      <c r="G48" s="38"/>
      <c r="H48" s="2"/>
      <c r="I48" s="2"/>
      <c r="J48" s="2"/>
      <c r="K48" s="27"/>
      <c r="L48" s="2"/>
      <c r="M48" s="2"/>
      <c r="N48" s="2" t="s">
        <v>2</v>
      </c>
      <c r="O48" s="2" t="s">
        <v>2</v>
      </c>
      <c r="P48" s="2" t="s">
        <v>2</v>
      </c>
    </row>
    <row r="49" spans="1:16" ht="31.5" hidden="1" customHeight="1">
      <c r="A49" s="252" t="s">
        <v>7</v>
      </c>
      <c r="B49" s="253"/>
      <c r="C49" s="1"/>
      <c r="D49" s="2"/>
      <c r="E49" s="4"/>
      <c r="F49" s="2"/>
      <c r="G49" s="38"/>
      <c r="H49" s="2"/>
      <c r="I49" s="2"/>
      <c r="J49" s="2"/>
      <c r="K49" s="27"/>
      <c r="L49" s="2"/>
      <c r="M49" s="2"/>
      <c r="N49" s="2" t="s">
        <v>2</v>
      </c>
      <c r="O49" s="2" t="s">
        <v>2</v>
      </c>
      <c r="P49" s="2" t="s">
        <v>2</v>
      </c>
    </row>
    <row r="50" spans="1:16" ht="38.25" customHeight="1">
      <c r="A50" s="252" t="s">
        <v>6</v>
      </c>
      <c r="B50" s="253"/>
      <c r="C50" s="1">
        <v>79.77</v>
      </c>
      <c r="D50" s="2">
        <v>28</v>
      </c>
      <c r="E50" s="4">
        <f t="shared" si="5"/>
        <v>355.86399999999998</v>
      </c>
      <c r="F50" s="2"/>
      <c r="G50" s="38"/>
      <c r="H50" s="2"/>
      <c r="I50" s="2">
        <v>355.86399999999998</v>
      </c>
      <c r="J50" s="2"/>
      <c r="K50" s="27">
        <f t="shared" si="2"/>
        <v>12709.428571428571</v>
      </c>
      <c r="L50" s="2" t="s">
        <v>2</v>
      </c>
      <c r="M50" s="2" t="s">
        <v>2</v>
      </c>
      <c r="N50" s="2" t="s">
        <v>2</v>
      </c>
      <c r="O50" s="2" t="s">
        <v>2</v>
      </c>
      <c r="P50" s="2" t="s">
        <v>2</v>
      </c>
    </row>
    <row r="51" spans="1:16" ht="19.5" customHeight="1">
      <c r="A51" s="13"/>
      <c r="B51" s="273" t="s">
        <v>25</v>
      </c>
      <c r="C51" s="273"/>
      <c r="D51" s="273"/>
      <c r="E51" s="273"/>
      <c r="F51" s="273"/>
      <c r="G51" s="273"/>
      <c r="H51" s="273"/>
      <c r="I51" s="13"/>
      <c r="J51" s="13"/>
      <c r="K51" s="13"/>
      <c r="L51" s="13"/>
      <c r="M51" s="13"/>
      <c r="N51" s="13"/>
      <c r="O51" s="26"/>
      <c r="P51" s="26"/>
    </row>
    <row r="52" spans="1:16" ht="46.5" customHeight="1">
      <c r="B52" s="6" t="s">
        <v>53</v>
      </c>
      <c r="C52" s="6"/>
      <c r="D52" s="44"/>
      <c r="E52" s="6"/>
      <c r="F52" s="6" t="s">
        <v>54</v>
      </c>
      <c r="G52" s="43"/>
      <c r="H52" s="5"/>
      <c r="I52" s="5"/>
      <c r="J52" s="5"/>
      <c r="K52" s="5"/>
    </row>
    <row r="53" spans="1:16">
      <c r="B53" s="5"/>
      <c r="C53" s="5"/>
      <c r="D53" s="5" t="s">
        <v>8</v>
      </c>
      <c r="E53" s="5"/>
      <c r="F53" s="5"/>
      <c r="G53" s="43"/>
      <c r="H53" s="5"/>
      <c r="I53" s="5"/>
      <c r="J53" s="5"/>
      <c r="K53" s="5"/>
    </row>
    <row r="54" spans="1:16">
      <c r="B54" s="5" t="s">
        <v>9</v>
      </c>
      <c r="C54" s="5"/>
      <c r="D54" s="5"/>
      <c r="E54" s="5"/>
      <c r="F54" s="5"/>
      <c r="G54" s="43"/>
      <c r="H54" s="5"/>
      <c r="I54" s="5"/>
      <c r="J54" s="5"/>
    </row>
    <row r="56" spans="1:16">
      <c r="A56" s="251" t="s">
        <v>55</v>
      </c>
      <c r="B56" s="251"/>
    </row>
    <row r="57" spans="1:16">
      <c r="A57" s="251" t="s">
        <v>56</v>
      </c>
      <c r="B57" s="251"/>
    </row>
  </sheetData>
  <mergeCells count="61">
    <mergeCell ref="A32:B32"/>
    <mergeCell ref="A17:B17"/>
    <mergeCell ref="A33:B33"/>
    <mergeCell ref="A31:B31"/>
    <mergeCell ref="A35:B35"/>
    <mergeCell ref="A34:B34"/>
    <mergeCell ref="A29:B29"/>
    <mergeCell ref="A30:B30"/>
    <mergeCell ref="A24:B24"/>
    <mergeCell ref="A25:B25"/>
    <mergeCell ref="A26:B26"/>
    <mergeCell ref="A27:B27"/>
    <mergeCell ref="A28:B28"/>
    <mergeCell ref="A19:B19"/>
    <mergeCell ref="A20:B20"/>
    <mergeCell ref="A21:B21"/>
    <mergeCell ref="B51:H51"/>
    <mergeCell ref="A49:B49"/>
    <mergeCell ref="A50:B50"/>
    <mergeCell ref="A47:B47"/>
    <mergeCell ref="A48:B48"/>
    <mergeCell ref="M10:M12"/>
    <mergeCell ref="B8:M8"/>
    <mergeCell ref="B3:M3"/>
    <mergeCell ref="B4:M4"/>
    <mergeCell ref="O2:P2"/>
    <mergeCell ref="B5:M5"/>
    <mergeCell ref="B6:M6"/>
    <mergeCell ref="B7:M7"/>
    <mergeCell ref="A15:B15"/>
    <mergeCell ref="A16:B16"/>
    <mergeCell ref="O11:O12"/>
    <mergeCell ref="P11:P12"/>
    <mergeCell ref="N10:P10"/>
    <mergeCell ref="N11:N12"/>
    <mergeCell ref="A14:B14"/>
    <mergeCell ref="A10:B13"/>
    <mergeCell ref="D10:D12"/>
    <mergeCell ref="J11:J12"/>
    <mergeCell ref="C10:C12"/>
    <mergeCell ref="E10:J10"/>
    <mergeCell ref="E11:E12"/>
    <mergeCell ref="F11:I11"/>
    <mergeCell ref="K10:K12"/>
    <mergeCell ref="L10:L12"/>
    <mergeCell ref="A56:B56"/>
    <mergeCell ref="A57:B57"/>
    <mergeCell ref="A22:B22"/>
    <mergeCell ref="A18:B18"/>
    <mergeCell ref="A23:B23"/>
    <mergeCell ref="A46:B46"/>
    <mergeCell ref="A39:B39"/>
    <mergeCell ref="A40:B40"/>
    <mergeCell ref="A41:B41"/>
    <mergeCell ref="A42:B42"/>
    <mergeCell ref="A43:B43"/>
    <mergeCell ref="A37:B37"/>
    <mergeCell ref="A38:B38"/>
    <mergeCell ref="A36:B36"/>
    <mergeCell ref="A44:B44"/>
    <mergeCell ref="A45:B45"/>
  </mergeCells>
  <pageMargins left="0.39370078740157483" right="0.39370078740157483" top="0.39370078740157483" bottom="0.39370078740157483" header="0.31496062992125984" footer="0.31496062992125984"/>
  <pageSetup paperSize="9" scale="5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P55"/>
  <sheetViews>
    <sheetView view="pageBreakPreview" topLeftCell="A22" zoomScale="60" zoomScaleNormal="100" workbookViewId="0">
      <selection activeCell="D28" sqref="D28"/>
    </sheetView>
  </sheetViews>
  <sheetFormatPr defaultColWidth="8.7109375" defaultRowHeight="15.75"/>
  <cols>
    <col min="1" max="1" width="4.7109375" style="58" customWidth="1"/>
    <col min="2" max="2" width="25.42578125" style="58" customWidth="1"/>
    <col min="3" max="3" width="13.42578125" style="58" customWidth="1"/>
    <col min="4" max="4" width="17.7109375" style="58" customWidth="1"/>
    <col min="5" max="5" width="14.42578125" style="58" customWidth="1"/>
    <col min="6" max="6" width="17.42578125" style="58" customWidth="1"/>
    <col min="7" max="7" width="26.28515625" style="36" customWidth="1"/>
    <col min="8" max="9" width="12.5703125" style="58" customWidth="1"/>
    <col min="10" max="10" width="15.28515625" style="58" customWidth="1"/>
    <col min="11" max="11" width="16.7109375" style="58" customWidth="1"/>
    <col min="12" max="12" width="14.28515625" style="58" customWidth="1"/>
    <col min="13" max="14" width="14.140625" style="58" customWidth="1"/>
    <col min="15" max="15" width="18.28515625" style="58" customWidth="1"/>
    <col min="16" max="16" width="17.42578125" style="58" customWidth="1"/>
    <col min="17" max="16384" width="8.7109375" style="58"/>
  </cols>
  <sheetData>
    <row r="1" spans="1:16">
      <c r="B1" s="270" t="s">
        <v>49</v>
      </c>
      <c r="C1" s="270"/>
      <c r="D1" s="270"/>
      <c r="E1" s="270"/>
      <c r="F1" s="270"/>
      <c r="G1" s="270"/>
      <c r="H1" s="270"/>
      <c r="I1" s="270"/>
      <c r="J1" s="270"/>
      <c r="K1" s="270"/>
      <c r="L1" s="270"/>
      <c r="M1" s="270"/>
      <c r="N1" s="56"/>
    </row>
    <row r="2" spans="1:16">
      <c r="B2" s="270" t="s">
        <v>41</v>
      </c>
      <c r="C2" s="270"/>
      <c r="D2" s="270"/>
      <c r="E2" s="270"/>
      <c r="F2" s="270"/>
      <c r="G2" s="270"/>
      <c r="H2" s="270"/>
      <c r="I2" s="270"/>
      <c r="J2" s="270"/>
      <c r="K2" s="270"/>
      <c r="L2" s="270"/>
      <c r="M2" s="270"/>
      <c r="N2" s="56"/>
      <c r="P2" s="45"/>
    </row>
    <row r="3" spans="1:16">
      <c r="B3" s="270" t="s">
        <v>82</v>
      </c>
      <c r="C3" s="270"/>
      <c r="D3" s="270"/>
      <c r="E3" s="270"/>
      <c r="F3" s="270"/>
      <c r="G3" s="270"/>
      <c r="H3" s="270"/>
      <c r="I3" s="270"/>
      <c r="J3" s="270"/>
      <c r="K3" s="270"/>
      <c r="L3" s="270"/>
      <c r="M3" s="270"/>
      <c r="N3" s="56"/>
    </row>
    <row r="4" spans="1:16">
      <c r="B4" s="269" t="s">
        <v>10</v>
      </c>
      <c r="C4" s="269"/>
      <c r="D4" s="269"/>
      <c r="E4" s="269"/>
      <c r="F4" s="269"/>
      <c r="G4" s="269"/>
      <c r="H4" s="269"/>
      <c r="I4" s="269"/>
      <c r="J4" s="269"/>
      <c r="K4" s="269"/>
      <c r="L4" s="269"/>
      <c r="M4" s="269"/>
      <c r="N4" s="8"/>
    </row>
    <row r="5" spans="1:16">
      <c r="B5" s="272" t="s">
        <v>51</v>
      </c>
      <c r="C5" s="272"/>
      <c r="D5" s="272"/>
      <c r="E5" s="272"/>
      <c r="F5" s="272"/>
      <c r="G5" s="272"/>
      <c r="H5" s="272"/>
      <c r="I5" s="272"/>
      <c r="J5" s="272"/>
      <c r="K5" s="272"/>
      <c r="L5" s="272"/>
      <c r="M5" s="272"/>
      <c r="N5" s="9"/>
    </row>
    <row r="6" spans="1:16">
      <c r="B6" s="269" t="s">
        <v>42</v>
      </c>
      <c r="C6" s="269"/>
      <c r="D6" s="269"/>
      <c r="E6" s="269"/>
      <c r="F6" s="269"/>
      <c r="G6" s="269"/>
      <c r="H6" s="269"/>
      <c r="I6" s="269"/>
      <c r="J6" s="269"/>
      <c r="K6" s="269"/>
      <c r="L6" s="269"/>
      <c r="M6" s="269"/>
      <c r="N6" s="8"/>
    </row>
    <row r="8" spans="1:16" ht="17.100000000000001" customHeight="1">
      <c r="A8" s="256" t="s">
        <v>11</v>
      </c>
      <c r="B8" s="256"/>
      <c r="C8" s="264" t="s">
        <v>27</v>
      </c>
      <c r="D8" s="264" t="s">
        <v>12</v>
      </c>
      <c r="E8" s="252" t="s">
        <v>52</v>
      </c>
      <c r="F8" s="267"/>
      <c r="G8" s="267"/>
      <c r="H8" s="267"/>
      <c r="I8" s="267"/>
      <c r="J8" s="267"/>
      <c r="K8" s="264" t="s">
        <v>13</v>
      </c>
      <c r="L8" s="264" t="s">
        <v>29</v>
      </c>
      <c r="M8" s="264" t="s">
        <v>30</v>
      </c>
      <c r="N8" s="263" t="s">
        <v>38</v>
      </c>
      <c r="O8" s="263"/>
      <c r="P8" s="263"/>
    </row>
    <row r="9" spans="1:16" ht="10.5" customHeight="1">
      <c r="A9" s="256"/>
      <c r="B9" s="256"/>
      <c r="C9" s="265"/>
      <c r="D9" s="265"/>
      <c r="E9" s="264" t="s">
        <v>21</v>
      </c>
      <c r="F9" s="256" t="s">
        <v>20</v>
      </c>
      <c r="G9" s="256"/>
      <c r="H9" s="256"/>
      <c r="I9" s="256"/>
      <c r="J9" s="264" t="s">
        <v>19</v>
      </c>
      <c r="K9" s="265"/>
      <c r="L9" s="265"/>
      <c r="M9" s="265"/>
      <c r="N9" s="261" t="s">
        <v>43</v>
      </c>
      <c r="O9" s="261" t="s">
        <v>44</v>
      </c>
      <c r="P9" s="261" t="s">
        <v>45</v>
      </c>
    </row>
    <row r="10" spans="1:16" ht="276" customHeight="1">
      <c r="A10" s="256"/>
      <c r="B10" s="256"/>
      <c r="C10" s="266"/>
      <c r="D10" s="265"/>
      <c r="E10" s="268"/>
      <c r="F10" s="53" t="s">
        <v>24</v>
      </c>
      <c r="G10" s="37" t="s">
        <v>22</v>
      </c>
      <c r="H10" s="54" t="s">
        <v>23</v>
      </c>
      <c r="I10" s="54" t="s">
        <v>50</v>
      </c>
      <c r="J10" s="266"/>
      <c r="K10" s="266"/>
      <c r="L10" s="266"/>
      <c r="M10" s="266"/>
      <c r="N10" s="262"/>
      <c r="O10" s="262"/>
      <c r="P10" s="262"/>
    </row>
    <row r="11" spans="1:16" ht="36" customHeight="1">
      <c r="A11" s="256"/>
      <c r="B11" s="256"/>
      <c r="C11" s="47" t="s">
        <v>28</v>
      </c>
      <c r="D11" s="47" t="s">
        <v>0</v>
      </c>
      <c r="E11" s="47" t="s">
        <v>1</v>
      </c>
      <c r="F11" s="47" t="s">
        <v>1</v>
      </c>
      <c r="G11" s="38" t="s">
        <v>1</v>
      </c>
      <c r="H11" s="47" t="s">
        <v>1</v>
      </c>
      <c r="I11" s="47" t="s">
        <v>1</v>
      </c>
      <c r="J11" s="47" t="s">
        <v>1</v>
      </c>
      <c r="K11" s="47" t="s">
        <v>18</v>
      </c>
      <c r="L11" s="47" t="s">
        <v>17</v>
      </c>
      <c r="M11" s="47" t="s">
        <v>17</v>
      </c>
      <c r="N11" s="47" t="s">
        <v>1</v>
      </c>
      <c r="O11" s="47" t="s">
        <v>1</v>
      </c>
      <c r="P11" s="47" t="s">
        <v>1</v>
      </c>
    </row>
    <row r="12" spans="1:16">
      <c r="A12" s="256">
        <v>1</v>
      </c>
      <c r="B12" s="256"/>
      <c r="C12" s="47">
        <v>2</v>
      </c>
      <c r="D12" s="47">
        <v>3</v>
      </c>
      <c r="E12" s="47">
        <v>4</v>
      </c>
      <c r="F12" s="47">
        <v>5</v>
      </c>
      <c r="G12" s="38">
        <v>6</v>
      </c>
      <c r="H12" s="47">
        <v>7</v>
      </c>
      <c r="I12" s="47">
        <v>8</v>
      </c>
      <c r="J12" s="47">
        <v>9</v>
      </c>
      <c r="K12" s="47">
        <v>10</v>
      </c>
      <c r="L12" s="47">
        <v>11</v>
      </c>
      <c r="M12" s="47">
        <v>12</v>
      </c>
      <c r="N12" s="47">
        <v>13</v>
      </c>
      <c r="O12" s="47">
        <v>14</v>
      </c>
      <c r="P12" s="47">
        <v>15</v>
      </c>
    </row>
    <row r="13" spans="1:16" ht="57" customHeight="1">
      <c r="A13" s="278" t="s">
        <v>14</v>
      </c>
      <c r="B13" s="279"/>
      <c r="C13" s="11"/>
      <c r="D13" s="52"/>
      <c r="E13" s="52"/>
      <c r="F13" s="52"/>
      <c r="G13" s="39"/>
      <c r="H13" s="52"/>
      <c r="I13" s="52"/>
      <c r="J13" s="52"/>
      <c r="K13" s="52"/>
      <c r="L13" s="52"/>
      <c r="M13" s="52"/>
      <c r="N13" s="52"/>
      <c r="O13" s="14"/>
      <c r="P13" s="14"/>
    </row>
    <row r="14" spans="1:16" ht="15.75" customHeight="1">
      <c r="A14" s="256" t="s">
        <v>35</v>
      </c>
      <c r="B14" s="256"/>
      <c r="C14" s="50">
        <f>C16+C17+C18+C19+C20+C21+C22+C23</f>
        <v>857</v>
      </c>
      <c r="D14" s="50">
        <f>D16+D17+D18+D22+D23</f>
        <v>666</v>
      </c>
      <c r="E14" s="50">
        <f>E16+E17+E18+E19+E20+E21+E22+E23</f>
        <v>10490.869999999999</v>
      </c>
      <c r="F14" s="50">
        <f t="shared" ref="F14:J14" si="0">F16+F17+F18+F19+F20+F21+F22+F23</f>
        <v>11.352</v>
      </c>
      <c r="G14" s="40">
        <f t="shared" si="0"/>
        <v>139.76400000000001</v>
      </c>
      <c r="H14" s="50">
        <f t="shared" si="0"/>
        <v>9133.3790000000008</v>
      </c>
      <c r="I14" s="50">
        <f t="shared" si="0"/>
        <v>1206.375</v>
      </c>
      <c r="J14" s="50">
        <f t="shared" si="0"/>
        <v>0</v>
      </c>
      <c r="K14" s="29">
        <f>(E14/D14)*1000</f>
        <v>15752.057057057054</v>
      </c>
      <c r="L14" s="47" t="s">
        <v>2</v>
      </c>
      <c r="M14" s="47" t="s">
        <v>2</v>
      </c>
      <c r="N14" s="47"/>
      <c r="O14" s="14"/>
      <c r="P14" s="14"/>
    </row>
    <row r="15" spans="1:16" ht="15.75" customHeight="1">
      <c r="A15" s="257" t="s">
        <v>3</v>
      </c>
      <c r="B15" s="275"/>
      <c r="C15" s="15"/>
      <c r="D15" s="51"/>
      <c r="E15" s="51"/>
      <c r="F15" s="51"/>
      <c r="G15" s="32"/>
      <c r="H15" s="51"/>
      <c r="I15" s="51"/>
      <c r="J15" s="51"/>
      <c r="K15" s="51"/>
      <c r="L15" s="51"/>
      <c r="M15" s="51"/>
      <c r="N15" s="51"/>
      <c r="O15" s="14"/>
      <c r="P15" s="14"/>
    </row>
    <row r="16" spans="1:16" ht="48.75" customHeight="1">
      <c r="A16" s="252" t="s">
        <v>4</v>
      </c>
      <c r="B16" s="253"/>
      <c r="C16" s="49">
        <v>21</v>
      </c>
      <c r="D16" s="47">
        <v>13</v>
      </c>
      <c r="E16" s="47">
        <f>F16+G16+H16+I16</f>
        <v>531.95299999999997</v>
      </c>
      <c r="F16" s="47">
        <v>0</v>
      </c>
      <c r="G16" s="38">
        <v>9.2650000000000006</v>
      </c>
      <c r="H16" s="47">
        <v>522.68799999999999</v>
      </c>
      <c r="I16" s="47">
        <v>0</v>
      </c>
      <c r="J16" s="47"/>
      <c r="K16" s="27">
        <f>(F16+G16+H16+I16)/D16*1000</f>
        <v>40919.461538461532</v>
      </c>
      <c r="L16" s="47" t="s">
        <v>2</v>
      </c>
      <c r="M16" s="47" t="s">
        <v>2</v>
      </c>
      <c r="N16" s="47" t="s">
        <v>2</v>
      </c>
      <c r="O16" s="47" t="s">
        <v>2</v>
      </c>
      <c r="P16" s="47" t="s">
        <v>2</v>
      </c>
    </row>
    <row r="17" spans="1:16" ht="75.75" customHeight="1">
      <c r="A17" s="252" t="s">
        <v>46</v>
      </c>
      <c r="B17" s="253"/>
      <c r="C17" s="49">
        <v>42</v>
      </c>
      <c r="D17" s="47">
        <v>48</v>
      </c>
      <c r="E17" s="47">
        <f t="shared" ref="E17:E38" si="1">F17+G17+H17+I17</f>
        <v>1197.7559999999999</v>
      </c>
      <c r="F17" s="47">
        <v>7.74</v>
      </c>
      <c r="G17" s="38">
        <v>0</v>
      </c>
      <c r="H17" s="47">
        <v>1061.8009999999999</v>
      </c>
      <c r="I17" s="47">
        <v>128.215</v>
      </c>
      <c r="J17" s="47"/>
      <c r="K17" s="27">
        <f t="shared" ref="K17:K48" si="2">(F17+G17+H17+I17)/D17*1000</f>
        <v>24953.249999999996</v>
      </c>
      <c r="L17" s="47" t="s">
        <v>2</v>
      </c>
      <c r="M17" s="47" t="s">
        <v>2</v>
      </c>
      <c r="N17" s="47" t="s">
        <v>2</v>
      </c>
      <c r="O17" s="47" t="s">
        <v>2</v>
      </c>
      <c r="P17" s="47" t="s">
        <v>2</v>
      </c>
    </row>
    <row r="18" spans="1:16" ht="86.1" customHeight="1">
      <c r="A18" s="252" t="s">
        <v>31</v>
      </c>
      <c r="B18" s="253"/>
      <c r="C18" s="49">
        <v>267.35000000000002</v>
      </c>
      <c r="D18" s="47">
        <v>220</v>
      </c>
      <c r="E18" s="47">
        <f t="shared" si="1"/>
        <v>4248.3109999999997</v>
      </c>
      <c r="F18" s="47">
        <v>3.6120000000000001</v>
      </c>
      <c r="G18" s="38">
        <v>130.499</v>
      </c>
      <c r="H18" s="47">
        <v>4114.2</v>
      </c>
      <c r="I18" s="47">
        <v>0</v>
      </c>
      <c r="J18" s="47"/>
      <c r="K18" s="125">
        <f t="shared" si="2"/>
        <v>19310.504545454547</v>
      </c>
      <c r="L18" s="33">
        <f>(K18/22000)*100</f>
        <v>87.775020661157029</v>
      </c>
      <c r="M18" s="33">
        <f>(K18/23840)*100</f>
        <v>81.000438529591221</v>
      </c>
      <c r="N18" s="47">
        <v>19.760000000000002</v>
      </c>
      <c r="O18" s="14"/>
      <c r="P18" s="14"/>
    </row>
    <row r="19" spans="1:16" ht="0.6" customHeight="1">
      <c r="A19" s="252" t="s">
        <v>39</v>
      </c>
      <c r="B19" s="253"/>
      <c r="C19" s="49"/>
      <c r="D19" s="47"/>
      <c r="E19" s="47">
        <f t="shared" si="1"/>
        <v>0</v>
      </c>
      <c r="F19" s="47"/>
      <c r="G19" s="38"/>
      <c r="H19" s="47"/>
      <c r="I19" s="47"/>
      <c r="J19" s="47"/>
      <c r="K19" s="27"/>
      <c r="L19" s="47"/>
      <c r="M19" s="47"/>
      <c r="N19" s="47" t="s">
        <v>2</v>
      </c>
      <c r="O19" s="47" t="s">
        <v>2</v>
      </c>
      <c r="P19" s="47" t="s">
        <v>2</v>
      </c>
    </row>
    <row r="20" spans="1:16" ht="79.5" hidden="1" customHeight="1">
      <c r="A20" s="252" t="s">
        <v>33</v>
      </c>
      <c r="B20" s="253"/>
      <c r="C20" s="49"/>
      <c r="D20" s="47"/>
      <c r="E20" s="47">
        <f t="shared" si="1"/>
        <v>0</v>
      </c>
      <c r="F20" s="47"/>
      <c r="G20" s="38"/>
      <c r="H20" s="47"/>
      <c r="I20" s="47"/>
      <c r="J20" s="47"/>
      <c r="K20" s="27"/>
      <c r="L20" s="47"/>
      <c r="M20" s="47"/>
      <c r="N20" s="47" t="s">
        <v>2</v>
      </c>
      <c r="O20" s="47" t="s">
        <v>2</v>
      </c>
      <c r="P20" s="47" t="s">
        <v>2</v>
      </c>
    </row>
    <row r="21" spans="1:16" ht="75" hidden="1" customHeight="1">
      <c r="A21" s="252" t="s">
        <v>34</v>
      </c>
      <c r="B21" s="253"/>
      <c r="C21" s="49"/>
      <c r="D21" s="47"/>
      <c r="E21" s="47">
        <f t="shared" si="1"/>
        <v>0</v>
      </c>
      <c r="F21" s="47"/>
      <c r="G21" s="38"/>
      <c r="H21" s="47"/>
      <c r="I21" s="47"/>
      <c r="J21" s="47"/>
      <c r="K21" s="27"/>
      <c r="L21" s="47"/>
      <c r="M21" s="47"/>
      <c r="N21" s="47" t="s">
        <v>2</v>
      </c>
      <c r="O21" s="47" t="s">
        <v>2</v>
      </c>
      <c r="P21" s="47" t="s">
        <v>2</v>
      </c>
    </row>
    <row r="22" spans="1:16" ht="35.25" customHeight="1">
      <c r="A22" s="252" t="s">
        <v>7</v>
      </c>
      <c r="B22" s="253"/>
      <c r="C22" s="49"/>
      <c r="D22" s="47"/>
      <c r="E22" s="47">
        <f t="shared" si="1"/>
        <v>0</v>
      </c>
      <c r="F22" s="47"/>
      <c r="G22" s="38"/>
      <c r="H22" s="47"/>
      <c r="I22" s="47"/>
      <c r="J22" s="47"/>
      <c r="K22" s="27"/>
      <c r="L22" s="47"/>
      <c r="M22" s="47"/>
      <c r="N22" s="47" t="s">
        <v>2</v>
      </c>
      <c r="O22" s="47" t="s">
        <v>2</v>
      </c>
      <c r="P22" s="47" t="s">
        <v>2</v>
      </c>
    </row>
    <row r="23" spans="1:16" ht="42" customHeight="1">
      <c r="A23" s="252" t="s">
        <v>5</v>
      </c>
      <c r="B23" s="253"/>
      <c r="C23" s="49">
        <v>526.65</v>
      </c>
      <c r="D23" s="47">
        <v>385</v>
      </c>
      <c r="E23" s="47">
        <f t="shared" si="1"/>
        <v>4512.8500000000004</v>
      </c>
      <c r="F23" s="47">
        <v>0</v>
      </c>
      <c r="G23" s="38">
        <v>0</v>
      </c>
      <c r="H23" s="47">
        <v>3434.69</v>
      </c>
      <c r="I23" s="47">
        <v>1078.1600000000001</v>
      </c>
      <c r="J23" s="47"/>
      <c r="K23" s="27">
        <f t="shared" si="2"/>
        <v>11721.688311688313</v>
      </c>
      <c r="L23" s="47" t="s">
        <v>2</v>
      </c>
      <c r="M23" s="47" t="s">
        <v>2</v>
      </c>
      <c r="N23" s="47" t="s">
        <v>2</v>
      </c>
      <c r="O23" s="47" t="s">
        <v>2</v>
      </c>
      <c r="P23" s="47" t="s">
        <v>2</v>
      </c>
    </row>
    <row r="24" spans="1:16" ht="37.5" customHeight="1">
      <c r="A24" s="278" t="s">
        <v>15</v>
      </c>
      <c r="B24" s="279"/>
      <c r="C24" s="11"/>
      <c r="D24" s="52"/>
      <c r="E24" s="47"/>
      <c r="F24" s="52"/>
      <c r="G24" s="39"/>
      <c r="H24" s="52"/>
      <c r="I24" s="52"/>
      <c r="J24" s="52"/>
      <c r="K24" s="27"/>
      <c r="L24" s="52"/>
      <c r="M24" s="52"/>
      <c r="N24" s="52"/>
      <c r="O24" s="14"/>
      <c r="P24" s="14"/>
    </row>
    <row r="25" spans="1:16" ht="19.5" customHeight="1">
      <c r="A25" s="256" t="s">
        <v>35</v>
      </c>
      <c r="B25" s="256"/>
      <c r="C25" s="31">
        <f>C27+C28+C29+C33+C34+C35+C36+C37</f>
        <v>1134.75</v>
      </c>
      <c r="D25" s="31">
        <f t="shared" ref="D25:J25" si="3">D27+D28+D29+D33+D34+D35+D36+D37</f>
        <v>857</v>
      </c>
      <c r="E25" s="31">
        <f t="shared" si="3"/>
        <v>17565.141</v>
      </c>
      <c r="F25" s="31">
        <f t="shared" si="3"/>
        <v>81.924999999999997</v>
      </c>
      <c r="G25" s="41">
        <f t="shared" si="3"/>
        <v>279.28999999999996</v>
      </c>
      <c r="H25" s="31">
        <f t="shared" si="3"/>
        <v>17203.925999999999</v>
      </c>
      <c r="I25" s="31">
        <f t="shared" si="3"/>
        <v>0</v>
      </c>
      <c r="J25" s="31">
        <f t="shared" si="3"/>
        <v>0</v>
      </c>
      <c r="K25" s="28">
        <f>(E25/D25)*1000</f>
        <v>20496.080513418903</v>
      </c>
      <c r="L25" s="31" t="s">
        <v>2</v>
      </c>
      <c r="M25" s="47" t="s">
        <v>2</v>
      </c>
      <c r="N25" s="47"/>
      <c r="O25" s="14"/>
      <c r="P25" s="14"/>
    </row>
    <row r="26" spans="1:16" ht="15.75" customHeight="1">
      <c r="A26" s="257" t="s">
        <v>3</v>
      </c>
      <c r="B26" s="275"/>
      <c r="C26" s="15"/>
      <c r="D26" s="51"/>
      <c r="E26" s="47"/>
      <c r="F26" s="51"/>
      <c r="G26" s="32"/>
      <c r="H26" s="51"/>
      <c r="I26" s="51"/>
      <c r="J26" s="51"/>
      <c r="K26" s="27"/>
      <c r="L26" s="51"/>
      <c r="M26" s="51"/>
      <c r="N26" s="51"/>
      <c r="O26" s="14"/>
      <c r="P26" s="14"/>
    </row>
    <row r="27" spans="1:16" ht="30.75" customHeight="1">
      <c r="A27" s="252" t="s">
        <v>4</v>
      </c>
      <c r="B27" s="253"/>
      <c r="C27" s="49">
        <v>23</v>
      </c>
      <c r="D27" s="47">
        <v>22</v>
      </c>
      <c r="E27" s="47">
        <f t="shared" si="1"/>
        <v>1023.282</v>
      </c>
      <c r="F27" s="47">
        <v>25.757999999999999</v>
      </c>
      <c r="G27" s="38">
        <v>17.765000000000001</v>
      </c>
      <c r="H27" s="47">
        <v>979.75900000000001</v>
      </c>
      <c r="I27" s="47"/>
      <c r="J27" s="47"/>
      <c r="K27" s="27">
        <f t="shared" si="2"/>
        <v>46512.818181818184</v>
      </c>
      <c r="L27" s="47" t="s">
        <v>2</v>
      </c>
      <c r="M27" s="47" t="s">
        <v>2</v>
      </c>
      <c r="N27" s="47" t="s">
        <v>2</v>
      </c>
      <c r="O27" s="47" t="s">
        <v>2</v>
      </c>
      <c r="P27" s="47" t="s">
        <v>2</v>
      </c>
    </row>
    <row r="28" spans="1:16" ht="84.75" customHeight="1">
      <c r="A28" s="252" t="s">
        <v>40</v>
      </c>
      <c r="B28" s="253"/>
      <c r="C28" s="16">
        <v>67.25</v>
      </c>
      <c r="D28" s="47">
        <v>73</v>
      </c>
      <c r="E28" s="47">
        <f t="shared" si="1"/>
        <v>2498.0309999999999</v>
      </c>
      <c r="F28" s="47">
        <v>8.6289999999999996</v>
      </c>
      <c r="G28" s="38">
        <v>0</v>
      </c>
      <c r="H28" s="47">
        <v>2489.402</v>
      </c>
      <c r="I28" s="47">
        <v>0</v>
      </c>
      <c r="J28" s="47"/>
      <c r="K28" s="27">
        <f t="shared" si="2"/>
        <v>34219.602739726026</v>
      </c>
      <c r="L28" s="47" t="s">
        <v>2</v>
      </c>
      <c r="M28" s="47" t="s">
        <v>2</v>
      </c>
      <c r="N28" s="47" t="s">
        <v>2</v>
      </c>
      <c r="O28" s="47" t="s">
        <v>2</v>
      </c>
      <c r="P28" s="47" t="s">
        <v>2</v>
      </c>
    </row>
    <row r="29" spans="1:16" ht="97.5" customHeight="1">
      <c r="A29" s="256" t="s">
        <v>32</v>
      </c>
      <c r="B29" s="256"/>
      <c r="C29" s="52">
        <v>672.55</v>
      </c>
      <c r="D29" s="52">
        <v>449</v>
      </c>
      <c r="E29" s="47">
        <f t="shared" si="1"/>
        <v>10324.282999999999</v>
      </c>
      <c r="F29" s="52">
        <v>47.537999999999997</v>
      </c>
      <c r="G29" s="39">
        <v>261.52499999999998</v>
      </c>
      <c r="H29" s="52">
        <v>10015.219999999999</v>
      </c>
      <c r="I29" s="52"/>
      <c r="J29" s="52"/>
      <c r="K29" s="125">
        <f t="shared" si="2"/>
        <v>22993.948775055676</v>
      </c>
      <c r="L29" s="34">
        <f>(K29/24500)*100</f>
        <v>93.852852143084391</v>
      </c>
      <c r="M29" s="34">
        <f>(K29/26400)*100</f>
        <v>87.098290814604837</v>
      </c>
      <c r="N29" s="52">
        <v>54.9</v>
      </c>
      <c r="O29" s="17"/>
      <c r="P29" s="17"/>
    </row>
    <row r="30" spans="1:16" ht="15.75" customHeight="1">
      <c r="A30" s="274" t="s">
        <v>26</v>
      </c>
      <c r="B30" s="257"/>
      <c r="C30" s="48"/>
      <c r="D30" s="57"/>
      <c r="E30" s="47">
        <f t="shared" si="1"/>
        <v>0</v>
      </c>
      <c r="F30" s="57"/>
      <c r="G30" s="30"/>
      <c r="H30" s="57"/>
      <c r="I30" s="57"/>
      <c r="J30" s="57"/>
      <c r="K30" s="27"/>
      <c r="L30" s="30"/>
      <c r="M30" s="30"/>
      <c r="N30" s="57"/>
      <c r="O30" s="20"/>
      <c r="P30" s="21"/>
    </row>
    <row r="31" spans="1:16" ht="22.5" customHeight="1">
      <c r="A31" s="276" t="s">
        <v>37</v>
      </c>
      <c r="B31" s="277"/>
      <c r="C31" s="54">
        <v>584.76</v>
      </c>
      <c r="D31" s="54">
        <v>410</v>
      </c>
      <c r="E31" s="47">
        <f t="shared" si="1"/>
        <v>9593.7569999999996</v>
      </c>
      <c r="F31" s="54">
        <v>46.634999999999998</v>
      </c>
      <c r="G31" s="42">
        <v>261.52499999999998</v>
      </c>
      <c r="H31" s="54">
        <v>9285.5969999999998</v>
      </c>
      <c r="I31" s="54"/>
      <c r="J31" s="54"/>
      <c r="K31" s="125">
        <f t="shared" si="2"/>
        <v>23399.407317073168</v>
      </c>
      <c r="L31" s="34">
        <f>(K31/24500)*100</f>
        <v>95.507784967645577</v>
      </c>
      <c r="M31" s="34">
        <f>(K31/26400)*100</f>
        <v>88.634118625277154</v>
      </c>
      <c r="N31" s="54">
        <v>45.9</v>
      </c>
      <c r="O31" s="22"/>
      <c r="P31" s="22"/>
    </row>
    <row r="32" spans="1:16" ht="25.5" customHeight="1">
      <c r="A32" s="276" t="s">
        <v>48</v>
      </c>
      <c r="B32" s="277"/>
      <c r="C32" s="23"/>
      <c r="D32" s="54"/>
      <c r="E32" s="47">
        <f t="shared" si="1"/>
        <v>0</v>
      </c>
      <c r="F32" s="54"/>
      <c r="G32" s="42"/>
      <c r="H32" s="54"/>
      <c r="I32" s="54"/>
      <c r="J32" s="54"/>
      <c r="K32" s="27"/>
      <c r="L32" s="54"/>
      <c r="M32" s="54"/>
      <c r="N32" s="54"/>
      <c r="O32" s="22"/>
      <c r="P32" s="22"/>
    </row>
    <row r="33" spans="1:16" ht="0.6" customHeight="1">
      <c r="A33" s="252" t="s">
        <v>39</v>
      </c>
      <c r="B33" s="253"/>
      <c r="C33" s="49"/>
      <c r="D33" s="47"/>
      <c r="E33" s="47">
        <f t="shared" si="1"/>
        <v>0</v>
      </c>
      <c r="F33" s="47"/>
      <c r="G33" s="38"/>
      <c r="H33" s="47"/>
      <c r="I33" s="47"/>
      <c r="J33" s="47"/>
      <c r="K33" s="27"/>
      <c r="L33" s="47"/>
      <c r="M33" s="47"/>
      <c r="N33" s="47" t="s">
        <v>2</v>
      </c>
      <c r="O33" s="47" t="s">
        <v>2</v>
      </c>
      <c r="P33" s="47" t="s">
        <v>2</v>
      </c>
    </row>
    <row r="34" spans="1:16" ht="81.599999999999994" hidden="1" customHeight="1">
      <c r="A34" s="252" t="s">
        <v>33</v>
      </c>
      <c r="B34" s="253"/>
      <c r="C34" s="49"/>
      <c r="D34" s="47"/>
      <c r="E34" s="47">
        <f t="shared" si="1"/>
        <v>0</v>
      </c>
      <c r="F34" s="47"/>
      <c r="G34" s="38"/>
      <c r="H34" s="47"/>
      <c r="I34" s="47"/>
      <c r="J34" s="47"/>
      <c r="K34" s="27"/>
      <c r="L34" s="47"/>
      <c r="M34" s="47"/>
      <c r="N34" s="47" t="s">
        <v>2</v>
      </c>
      <c r="O34" s="47" t="s">
        <v>2</v>
      </c>
      <c r="P34" s="47" t="s">
        <v>2</v>
      </c>
    </row>
    <row r="35" spans="1:16" ht="82.5" hidden="1" customHeight="1">
      <c r="A35" s="252" t="s">
        <v>34</v>
      </c>
      <c r="B35" s="253"/>
      <c r="C35" s="49"/>
      <c r="D35" s="47"/>
      <c r="E35" s="47">
        <f t="shared" si="1"/>
        <v>0</v>
      </c>
      <c r="F35" s="47"/>
      <c r="G35" s="38"/>
      <c r="H35" s="47"/>
      <c r="I35" s="47"/>
      <c r="J35" s="47"/>
      <c r="K35" s="27"/>
      <c r="L35" s="47"/>
      <c r="M35" s="47"/>
      <c r="N35" s="47" t="s">
        <v>2</v>
      </c>
      <c r="O35" s="47" t="s">
        <v>2</v>
      </c>
      <c r="P35" s="47" t="s">
        <v>2</v>
      </c>
    </row>
    <row r="36" spans="1:16" ht="37.5" customHeight="1">
      <c r="A36" s="252" t="s">
        <v>7</v>
      </c>
      <c r="B36" s="253"/>
      <c r="C36" s="49">
        <v>8</v>
      </c>
      <c r="D36" s="47">
        <v>3</v>
      </c>
      <c r="E36" s="47">
        <f t="shared" si="1"/>
        <v>50.055999999999997</v>
      </c>
      <c r="F36" s="47">
        <v>0</v>
      </c>
      <c r="G36" s="38"/>
      <c r="H36" s="47">
        <v>50.055999999999997</v>
      </c>
      <c r="I36" s="47"/>
      <c r="J36" s="47"/>
      <c r="K36" s="27">
        <f t="shared" si="2"/>
        <v>16685.333333333332</v>
      </c>
      <c r="L36" s="35">
        <f>(K36/21832.8)*100</f>
        <v>76.423240873059498</v>
      </c>
      <c r="M36" s="35">
        <f>(K36/21832)*100</f>
        <v>76.426041284963958</v>
      </c>
      <c r="N36" s="47" t="s">
        <v>2</v>
      </c>
      <c r="O36" s="47" t="s">
        <v>2</v>
      </c>
      <c r="P36" s="47" t="s">
        <v>2</v>
      </c>
    </row>
    <row r="37" spans="1:16" ht="33" customHeight="1">
      <c r="A37" s="252" t="s">
        <v>5</v>
      </c>
      <c r="B37" s="253"/>
      <c r="C37" s="49">
        <v>363.95</v>
      </c>
      <c r="D37" s="47">
        <v>310</v>
      </c>
      <c r="E37" s="47">
        <f t="shared" si="1"/>
        <v>3669.489</v>
      </c>
      <c r="F37" s="47">
        <v>0</v>
      </c>
      <c r="G37" s="38">
        <v>0</v>
      </c>
      <c r="H37" s="47">
        <v>3669.489</v>
      </c>
      <c r="I37" s="47"/>
      <c r="J37" s="47"/>
      <c r="K37" s="27">
        <f t="shared" si="2"/>
        <v>11837.061290322581</v>
      </c>
      <c r="L37" s="47" t="s">
        <v>2</v>
      </c>
      <c r="M37" s="47" t="s">
        <v>2</v>
      </c>
      <c r="N37" s="47" t="s">
        <v>2</v>
      </c>
      <c r="O37" s="47" t="s">
        <v>2</v>
      </c>
      <c r="P37" s="47" t="s">
        <v>2</v>
      </c>
    </row>
    <row r="38" spans="1:16" ht="47.25" customHeight="1">
      <c r="A38" s="278" t="s">
        <v>16</v>
      </c>
      <c r="B38" s="279"/>
      <c r="C38" s="50"/>
      <c r="D38" s="47"/>
      <c r="E38" s="47">
        <f t="shared" si="1"/>
        <v>0</v>
      </c>
      <c r="F38" s="47"/>
      <c r="G38" s="38"/>
      <c r="H38" s="47"/>
      <c r="I38" s="47"/>
      <c r="J38" s="47"/>
      <c r="K38" s="27"/>
      <c r="L38" s="47"/>
      <c r="M38" s="47"/>
      <c r="N38" s="47"/>
      <c r="O38" s="14"/>
      <c r="P38" s="14"/>
    </row>
    <row r="39" spans="1:16" s="124" customFormat="1" ht="15.75" customHeight="1">
      <c r="A39" s="280" t="s">
        <v>35</v>
      </c>
      <c r="B39" s="280"/>
      <c r="C39" s="11">
        <f>C41+C42+C43+C48</f>
        <v>134.88999999999999</v>
      </c>
      <c r="D39" s="11">
        <f t="shared" ref="D39:J39" si="4">D41+D42+D43+D48</f>
        <v>84</v>
      </c>
      <c r="E39" s="11">
        <f t="shared" si="4"/>
        <v>1659.953</v>
      </c>
      <c r="F39" s="11">
        <f t="shared" si="4"/>
        <v>9.1180000000000003</v>
      </c>
      <c r="G39" s="11">
        <f t="shared" si="4"/>
        <v>0</v>
      </c>
      <c r="H39" s="11">
        <f t="shared" si="4"/>
        <v>0</v>
      </c>
      <c r="I39" s="11">
        <f t="shared" si="4"/>
        <v>1650.835</v>
      </c>
      <c r="J39" s="11">
        <f t="shared" si="4"/>
        <v>0</v>
      </c>
      <c r="K39" s="11">
        <f>(E39/D39)*1000</f>
        <v>19761.345238095237</v>
      </c>
      <c r="L39" s="122" t="s">
        <v>2</v>
      </c>
      <c r="M39" s="122" t="s">
        <v>2</v>
      </c>
      <c r="N39" s="122"/>
      <c r="O39" s="123"/>
      <c r="P39" s="123"/>
    </row>
    <row r="40" spans="1:16" ht="15.75" customHeight="1">
      <c r="A40" s="257" t="s">
        <v>3</v>
      </c>
      <c r="B40" s="258"/>
      <c r="C40" s="46"/>
      <c r="D40" s="57"/>
      <c r="E40" s="57"/>
      <c r="F40" s="57"/>
      <c r="G40" s="30"/>
      <c r="H40" s="57"/>
      <c r="I40" s="57"/>
      <c r="J40" s="57"/>
      <c r="K40" s="27"/>
      <c r="L40" s="57"/>
      <c r="M40" s="57"/>
      <c r="N40" s="57"/>
      <c r="O40" s="20"/>
      <c r="P40" s="21"/>
    </row>
    <row r="41" spans="1:16" ht="22.5" customHeight="1">
      <c r="A41" s="252" t="s">
        <v>4</v>
      </c>
      <c r="B41" s="253"/>
      <c r="C41" s="23">
        <v>4</v>
      </c>
      <c r="D41" s="54">
        <v>3</v>
      </c>
      <c r="E41" s="54">
        <f>F41+G41+H41+I41</f>
        <v>104.437</v>
      </c>
      <c r="F41" s="54">
        <v>5.7140000000000004</v>
      </c>
      <c r="G41" s="42">
        <v>0</v>
      </c>
      <c r="H41" s="54">
        <v>0</v>
      </c>
      <c r="I41" s="54">
        <v>98.722999999999999</v>
      </c>
      <c r="J41" s="54"/>
      <c r="K41" s="27">
        <f t="shared" si="2"/>
        <v>34812.333333333336</v>
      </c>
      <c r="L41" s="54" t="s">
        <v>2</v>
      </c>
      <c r="M41" s="54" t="s">
        <v>2</v>
      </c>
      <c r="N41" s="54" t="s">
        <v>2</v>
      </c>
      <c r="O41" s="54" t="s">
        <v>2</v>
      </c>
      <c r="P41" s="54" t="s">
        <v>2</v>
      </c>
    </row>
    <row r="42" spans="1:16" ht="70.5" customHeight="1">
      <c r="A42" s="252" t="s">
        <v>47</v>
      </c>
      <c r="B42" s="253"/>
      <c r="C42" s="49">
        <v>9.25</v>
      </c>
      <c r="D42" s="47">
        <v>8</v>
      </c>
      <c r="E42" s="54">
        <f t="shared" ref="E42:E48" si="5">F42+G42+H42+I42</f>
        <v>245.34800000000001</v>
      </c>
      <c r="F42" s="47">
        <v>2.5009999999999999</v>
      </c>
      <c r="G42" s="38">
        <v>0</v>
      </c>
      <c r="H42" s="47">
        <v>0</v>
      </c>
      <c r="I42" s="47">
        <v>242.84700000000001</v>
      </c>
      <c r="J42" s="47"/>
      <c r="K42" s="27">
        <f t="shared" si="2"/>
        <v>30668.5</v>
      </c>
      <c r="L42" s="47" t="s">
        <v>2</v>
      </c>
      <c r="M42" s="47" t="s">
        <v>2</v>
      </c>
      <c r="N42" s="47" t="s">
        <v>2</v>
      </c>
      <c r="O42" s="47" t="s">
        <v>2</v>
      </c>
      <c r="P42" s="47" t="s">
        <v>2</v>
      </c>
    </row>
    <row r="43" spans="1:16" ht="84.6" customHeight="1">
      <c r="A43" s="259" t="s">
        <v>36</v>
      </c>
      <c r="B43" s="260"/>
      <c r="C43" s="59">
        <v>41.87</v>
      </c>
      <c r="D43" s="47">
        <v>42</v>
      </c>
      <c r="E43" s="54">
        <f t="shared" si="5"/>
        <v>947.79899999999998</v>
      </c>
      <c r="F43" s="47">
        <v>0.90300000000000002</v>
      </c>
      <c r="G43" s="38">
        <v>0</v>
      </c>
      <c r="H43" s="47">
        <v>0</v>
      </c>
      <c r="I43" s="47">
        <v>946.89599999999996</v>
      </c>
      <c r="J43" s="47"/>
      <c r="K43" s="125">
        <f t="shared" si="2"/>
        <v>22566.642857142855</v>
      </c>
      <c r="L43" s="33">
        <f>(K43/21500)*100</f>
        <v>104.9611295681063</v>
      </c>
      <c r="M43" s="33">
        <f>(K43/22968.33)*100</f>
        <v>98.2511260380831</v>
      </c>
      <c r="N43" s="47"/>
      <c r="O43" s="14"/>
      <c r="P43" s="14"/>
    </row>
    <row r="44" spans="1:16" ht="24.6" hidden="1" customHeight="1">
      <c r="A44" s="252" t="s">
        <v>39</v>
      </c>
      <c r="B44" s="253"/>
      <c r="C44" s="49"/>
      <c r="D44" s="47"/>
      <c r="E44" s="54"/>
      <c r="F44" s="47"/>
      <c r="G44" s="38"/>
      <c r="H44" s="47"/>
      <c r="I44" s="47"/>
      <c r="J44" s="47"/>
      <c r="K44" s="27"/>
      <c r="L44" s="47"/>
      <c r="M44" s="47"/>
      <c r="N44" s="47" t="s">
        <v>2</v>
      </c>
      <c r="O44" s="47" t="s">
        <v>2</v>
      </c>
      <c r="P44" s="47" t="s">
        <v>2</v>
      </c>
    </row>
    <row r="45" spans="1:16" ht="75.599999999999994" hidden="1" customHeight="1">
      <c r="A45" s="252" t="s">
        <v>33</v>
      </c>
      <c r="B45" s="253"/>
      <c r="C45" s="49"/>
      <c r="D45" s="47"/>
      <c r="E45" s="54"/>
      <c r="F45" s="47"/>
      <c r="G45" s="38"/>
      <c r="H45" s="47"/>
      <c r="I45" s="47"/>
      <c r="J45" s="47"/>
      <c r="K45" s="27"/>
      <c r="L45" s="47"/>
      <c r="M45" s="47"/>
      <c r="N45" s="47" t="s">
        <v>2</v>
      </c>
      <c r="O45" s="47" t="s">
        <v>2</v>
      </c>
      <c r="P45" s="47" t="s">
        <v>2</v>
      </c>
    </row>
    <row r="46" spans="1:16" ht="74.099999999999994" hidden="1" customHeight="1">
      <c r="A46" s="252" t="s">
        <v>34</v>
      </c>
      <c r="B46" s="253"/>
      <c r="C46" s="47"/>
      <c r="D46" s="47"/>
      <c r="E46" s="54"/>
      <c r="F46" s="47"/>
      <c r="G46" s="38"/>
      <c r="H46" s="47"/>
      <c r="I46" s="47"/>
      <c r="J46" s="47"/>
      <c r="K46" s="27"/>
      <c r="L46" s="47"/>
      <c r="M46" s="47"/>
      <c r="N46" s="47" t="s">
        <v>2</v>
      </c>
      <c r="O46" s="47" t="s">
        <v>2</v>
      </c>
      <c r="P46" s="47" t="s">
        <v>2</v>
      </c>
    </row>
    <row r="47" spans="1:16" ht="31.5" hidden="1" customHeight="1">
      <c r="A47" s="252" t="s">
        <v>7</v>
      </c>
      <c r="B47" s="253"/>
      <c r="C47" s="49"/>
      <c r="D47" s="47"/>
      <c r="E47" s="54"/>
      <c r="F47" s="47"/>
      <c r="G47" s="38"/>
      <c r="H47" s="47"/>
      <c r="I47" s="47"/>
      <c r="J47" s="47"/>
      <c r="K47" s="27"/>
      <c r="L47" s="47"/>
      <c r="M47" s="47"/>
      <c r="N47" s="47" t="s">
        <v>2</v>
      </c>
      <c r="O47" s="47" t="s">
        <v>2</v>
      </c>
      <c r="P47" s="47" t="s">
        <v>2</v>
      </c>
    </row>
    <row r="48" spans="1:16" ht="38.25" customHeight="1">
      <c r="A48" s="252" t="s">
        <v>6</v>
      </c>
      <c r="B48" s="253"/>
      <c r="C48" s="49">
        <v>79.77</v>
      </c>
      <c r="D48" s="47">
        <v>31</v>
      </c>
      <c r="E48" s="54">
        <f t="shared" si="5"/>
        <v>362.36900000000003</v>
      </c>
      <c r="F48" s="47"/>
      <c r="G48" s="38"/>
      <c r="H48" s="47">
        <v>0</v>
      </c>
      <c r="I48" s="47">
        <v>362.36900000000003</v>
      </c>
      <c r="J48" s="47"/>
      <c r="K48" s="27">
        <f t="shared" si="2"/>
        <v>11689.322580645163</v>
      </c>
      <c r="L48" s="47" t="s">
        <v>2</v>
      </c>
      <c r="M48" s="47" t="s">
        <v>2</v>
      </c>
      <c r="N48" s="47" t="s">
        <v>2</v>
      </c>
      <c r="O48" s="47" t="s">
        <v>2</v>
      </c>
      <c r="P48" s="47" t="s">
        <v>2</v>
      </c>
    </row>
    <row r="49" spans="1:16" ht="19.5" customHeight="1">
      <c r="A49" s="51"/>
      <c r="B49" s="273" t="s">
        <v>25</v>
      </c>
      <c r="C49" s="273"/>
      <c r="D49" s="273"/>
      <c r="E49" s="273"/>
      <c r="F49" s="273"/>
      <c r="G49" s="273"/>
      <c r="H49" s="273"/>
      <c r="I49" s="51"/>
      <c r="J49" s="51"/>
      <c r="K49" s="51"/>
      <c r="L49" s="51"/>
      <c r="M49" s="51"/>
      <c r="N49" s="51"/>
      <c r="O49" s="26"/>
      <c r="P49" s="26"/>
    </row>
    <row r="50" spans="1:16" ht="46.5" customHeight="1">
      <c r="B50" s="56" t="s">
        <v>53</v>
      </c>
      <c r="C50" s="56"/>
      <c r="D50" s="44"/>
      <c r="E50" s="56"/>
      <c r="F50" s="56" t="s">
        <v>54</v>
      </c>
      <c r="G50" s="43"/>
      <c r="H50" s="55"/>
      <c r="I50" s="55"/>
      <c r="J50" s="55"/>
      <c r="K50" s="55"/>
    </row>
    <row r="51" spans="1:16">
      <c r="B51" s="55"/>
      <c r="C51" s="55"/>
      <c r="D51" s="55" t="s">
        <v>8</v>
      </c>
      <c r="E51" s="55"/>
      <c r="F51" s="55"/>
      <c r="G51" s="43"/>
      <c r="H51" s="55"/>
      <c r="I51" s="55"/>
      <c r="J51" s="55"/>
      <c r="K51" s="55"/>
    </row>
    <row r="52" spans="1:16">
      <c r="B52" s="55" t="s">
        <v>9</v>
      </c>
      <c r="C52" s="55"/>
      <c r="D52" s="55"/>
      <c r="E52" s="55"/>
      <c r="F52" s="55"/>
      <c r="G52" s="43"/>
      <c r="H52" s="55"/>
      <c r="I52" s="55"/>
      <c r="J52" s="55"/>
    </row>
    <row r="54" spans="1:16">
      <c r="A54" s="251" t="s">
        <v>55</v>
      </c>
      <c r="B54" s="251"/>
    </row>
    <row r="55" spans="1:16">
      <c r="A55" s="251" t="s">
        <v>56</v>
      </c>
      <c r="B55" s="251"/>
    </row>
  </sheetData>
  <mergeCells count="60">
    <mergeCell ref="A48:B48"/>
    <mergeCell ref="B49:H49"/>
    <mergeCell ref="A54:B54"/>
    <mergeCell ref="A55:B55"/>
    <mergeCell ref="A42:B42"/>
    <mergeCell ref="A43:B43"/>
    <mergeCell ref="A44:B44"/>
    <mergeCell ref="A45:B45"/>
    <mergeCell ref="A46:B46"/>
    <mergeCell ref="A47:B47"/>
    <mergeCell ref="A41:B41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13:B13"/>
    <mergeCell ref="A14:B14"/>
    <mergeCell ref="A15:B15"/>
    <mergeCell ref="A16:B16"/>
    <mergeCell ref="A29:B29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17:B17"/>
    <mergeCell ref="M8:M10"/>
    <mergeCell ref="N8:P8"/>
    <mergeCell ref="E9:E10"/>
    <mergeCell ref="F9:I9"/>
    <mergeCell ref="J9:J10"/>
    <mergeCell ref="N9:N10"/>
    <mergeCell ref="O9:O10"/>
    <mergeCell ref="P9:P10"/>
    <mergeCell ref="A8:B11"/>
    <mergeCell ref="C8:C10"/>
    <mergeCell ref="D8:D10"/>
    <mergeCell ref="E8:J8"/>
    <mergeCell ref="K8:K10"/>
    <mergeCell ref="L8:L10"/>
    <mergeCell ref="A12:B12"/>
    <mergeCell ref="B6:M6"/>
    <mergeCell ref="B1:M1"/>
    <mergeCell ref="B2:M2"/>
    <mergeCell ref="B3:M3"/>
    <mergeCell ref="B4:M4"/>
    <mergeCell ref="B5:M5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P55"/>
  <sheetViews>
    <sheetView view="pageBreakPreview" topLeftCell="A16" zoomScale="60" zoomScaleNormal="100" workbookViewId="0">
      <selection activeCell="F27" sqref="F27"/>
    </sheetView>
  </sheetViews>
  <sheetFormatPr defaultColWidth="8.7109375" defaultRowHeight="15.75"/>
  <cols>
    <col min="1" max="1" width="4.7109375" style="126" customWidth="1"/>
    <col min="2" max="2" width="25.42578125" style="126" customWidth="1"/>
    <col min="3" max="3" width="13.42578125" style="126" customWidth="1"/>
    <col min="4" max="4" width="17.7109375" style="126" customWidth="1"/>
    <col min="5" max="5" width="14.42578125" style="126" customWidth="1"/>
    <col min="6" max="6" width="17.42578125" style="126" customWidth="1"/>
    <col min="7" max="7" width="26.28515625" style="36" customWidth="1"/>
    <col min="8" max="9" width="12.5703125" style="126" customWidth="1"/>
    <col min="10" max="10" width="15.28515625" style="126" customWidth="1"/>
    <col min="11" max="11" width="16.7109375" style="126" customWidth="1"/>
    <col min="12" max="12" width="14.28515625" style="126" customWidth="1"/>
    <col min="13" max="14" width="14.140625" style="126" customWidth="1"/>
    <col min="15" max="15" width="18.28515625" style="126" customWidth="1"/>
    <col min="16" max="16" width="17.42578125" style="126" customWidth="1"/>
    <col min="17" max="16384" width="8.7109375" style="126"/>
  </cols>
  <sheetData>
    <row r="1" spans="1:16">
      <c r="B1" s="271" t="s">
        <v>49</v>
      </c>
      <c r="C1" s="271"/>
      <c r="D1" s="271"/>
      <c r="E1" s="271"/>
      <c r="F1" s="271"/>
      <c r="G1" s="271"/>
      <c r="H1" s="271"/>
      <c r="I1" s="271"/>
      <c r="J1" s="271"/>
      <c r="K1" s="271"/>
      <c r="L1" s="271"/>
      <c r="M1" s="271"/>
      <c r="N1" s="132"/>
    </row>
    <row r="2" spans="1:16">
      <c r="B2" s="271" t="s">
        <v>41</v>
      </c>
      <c r="C2" s="271"/>
      <c r="D2" s="271"/>
      <c r="E2" s="271"/>
      <c r="F2" s="271"/>
      <c r="G2" s="271"/>
      <c r="H2" s="271"/>
      <c r="I2" s="271"/>
      <c r="J2" s="271"/>
      <c r="K2" s="271"/>
      <c r="L2" s="271"/>
      <c r="M2" s="271"/>
      <c r="N2" s="132"/>
      <c r="P2" s="45"/>
    </row>
    <row r="3" spans="1:16">
      <c r="B3" s="271" t="s">
        <v>84</v>
      </c>
      <c r="C3" s="271"/>
      <c r="D3" s="271"/>
      <c r="E3" s="271"/>
      <c r="F3" s="271"/>
      <c r="G3" s="271"/>
      <c r="H3" s="271"/>
      <c r="I3" s="271"/>
      <c r="J3" s="271"/>
      <c r="K3" s="271"/>
      <c r="L3" s="271"/>
      <c r="M3" s="271"/>
      <c r="N3" s="132"/>
    </row>
    <row r="4" spans="1:16">
      <c r="B4" s="269" t="s">
        <v>10</v>
      </c>
      <c r="C4" s="269"/>
      <c r="D4" s="269"/>
      <c r="E4" s="269"/>
      <c r="F4" s="269"/>
      <c r="G4" s="269"/>
      <c r="H4" s="269"/>
      <c r="I4" s="269"/>
      <c r="J4" s="269"/>
      <c r="K4" s="269"/>
      <c r="L4" s="269"/>
      <c r="M4" s="269"/>
      <c r="N4" s="8"/>
    </row>
    <row r="5" spans="1:16">
      <c r="B5" s="298" t="s">
        <v>51</v>
      </c>
      <c r="C5" s="298"/>
      <c r="D5" s="298"/>
      <c r="E5" s="298"/>
      <c r="F5" s="298"/>
      <c r="G5" s="298"/>
      <c r="H5" s="298"/>
      <c r="I5" s="298"/>
      <c r="J5" s="298"/>
      <c r="K5" s="298"/>
      <c r="L5" s="298"/>
      <c r="M5" s="298"/>
      <c r="N5" s="8"/>
    </row>
    <row r="6" spans="1:16">
      <c r="B6" s="269" t="s">
        <v>42</v>
      </c>
      <c r="C6" s="269"/>
      <c r="D6" s="269"/>
      <c r="E6" s="269"/>
      <c r="F6" s="269"/>
      <c r="G6" s="269"/>
      <c r="H6" s="269"/>
      <c r="I6" s="269"/>
      <c r="J6" s="269"/>
      <c r="K6" s="269"/>
      <c r="L6" s="269"/>
      <c r="M6" s="269"/>
      <c r="N6" s="8"/>
    </row>
    <row r="8" spans="1:16" ht="53.1" customHeight="1">
      <c r="A8" s="293" t="s">
        <v>11</v>
      </c>
      <c r="B8" s="293"/>
      <c r="C8" s="288" t="s">
        <v>27</v>
      </c>
      <c r="D8" s="288" t="s">
        <v>12</v>
      </c>
      <c r="E8" s="296" t="s">
        <v>59</v>
      </c>
      <c r="F8" s="297"/>
      <c r="G8" s="297"/>
      <c r="H8" s="297"/>
      <c r="I8" s="297"/>
      <c r="J8" s="297"/>
      <c r="K8" s="288" t="s">
        <v>13</v>
      </c>
      <c r="L8" s="288" t="s">
        <v>29</v>
      </c>
      <c r="M8" s="288" t="s">
        <v>30</v>
      </c>
      <c r="N8" s="291" t="s">
        <v>38</v>
      </c>
      <c r="O8" s="291"/>
      <c r="P8" s="291"/>
    </row>
    <row r="9" spans="1:16" ht="18.95" customHeight="1">
      <c r="A9" s="293"/>
      <c r="B9" s="293"/>
      <c r="C9" s="289"/>
      <c r="D9" s="289"/>
      <c r="E9" s="288" t="s">
        <v>21</v>
      </c>
      <c r="F9" s="293" t="s">
        <v>20</v>
      </c>
      <c r="G9" s="293"/>
      <c r="H9" s="293"/>
      <c r="I9" s="293"/>
      <c r="J9" s="288" t="s">
        <v>19</v>
      </c>
      <c r="K9" s="289"/>
      <c r="L9" s="289"/>
      <c r="M9" s="289"/>
      <c r="N9" s="294" t="s">
        <v>43</v>
      </c>
      <c r="O9" s="294" t="s">
        <v>44</v>
      </c>
      <c r="P9" s="294" t="s">
        <v>45</v>
      </c>
    </row>
    <row r="10" spans="1:16" s="138" customFormat="1" ht="192" customHeight="1">
      <c r="A10" s="293"/>
      <c r="B10" s="293"/>
      <c r="C10" s="290"/>
      <c r="D10" s="289"/>
      <c r="E10" s="292"/>
      <c r="F10" s="135" t="s">
        <v>24</v>
      </c>
      <c r="G10" s="136" t="s">
        <v>22</v>
      </c>
      <c r="H10" s="137" t="s">
        <v>23</v>
      </c>
      <c r="I10" s="137" t="s">
        <v>50</v>
      </c>
      <c r="J10" s="290"/>
      <c r="K10" s="290"/>
      <c r="L10" s="290"/>
      <c r="M10" s="290"/>
      <c r="N10" s="295"/>
      <c r="O10" s="295"/>
      <c r="P10" s="295"/>
    </row>
    <row r="11" spans="1:16" s="138" customFormat="1" ht="36" customHeight="1">
      <c r="A11" s="293"/>
      <c r="B11" s="293"/>
      <c r="C11" s="139" t="s">
        <v>28</v>
      </c>
      <c r="D11" s="139" t="s">
        <v>0</v>
      </c>
      <c r="E11" s="139" t="s">
        <v>1</v>
      </c>
      <c r="F11" s="139" t="s">
        <v>1</v>
      </c>
      <c r="G11" s="140" t="s">
        <v>1</v>
      </c>
      <c r="H11" s="139" t="s">
        <v>1</v>
      </c>
      <c r="I11" s="139" t="s">
        <v>1</v>
      </c>
      <c r="J11" s="139" t="s">
        <v>1</v>
      </c>
      <c r="K11" s="139" t="s">
        <v>18</v>
      </c>
      <c r="L11" s="139" t="s">
        <v>17</v>
      </c>
      <c r="M11" s="139" t="s">
        <v>17</v>
      </c>
      <c r="N11" s="139" t="s">
        <v>1</v>
      </c>
      <c r="O11" s="139" t="s">
        <v>1</v>
      </c>
      <c r="P11" s="139" t="s">
        <v>1</v>
      </c>
    </row>
    <row r="12" spans="1:16">
      <c r="A12" s="256">
        <v>1</v>
      </c>
      <c r="B12" s="256"/>
      <c r="C12" s="129">
        <v>2</v>
      </c>
      <c r="D12" s="129">
        <v>3</v>
      </c>
      <c r="E12" s="129">
        <v>4</v>
      </c>
      <c r="F12" s="129">
        <v>5</v>
      </c>
      <c r="G12" s="38">
        <v>6</v>
      </c>
      <c r="H12" s="129">
        <v>7</v>
      </c>
      <c r="I12" s="129">
        <v>8</v>
      </c>
      <c r="J12" s="129">
        <v>9</v>
      </c>
      <c r="K12" s="129">
        <v>10</v>
      </c>
      <c r="L12" s="129">
        <v>11</v>
      </c>
      <c r="M12" s="129">
        <v>12</v>
      </c>
      <c r="N12" s="129">
        <v>13</v>
      </c>
      <c r="O12" s="129">
        <v>14</v>
      </c>
      <c r="P12" s="129">
        <v>15</v>
      </c>
    </row>
    <row r="13" spans="1:16" s="36" customFormat="1" ht="57" customHeight="1">
      <c r="A13" s="285" t="s">
        <v>14</v>
      </c>
      <c r="B13" s="286"/>
      <c r="C13" s="142"/>
      <c r="D13" s="144"/>
      <c r="E13" s="144"/>
      <c r="F13" s="144"/>
      <c r="G13" s="144"/>
      <c r="H13" s="144"/>
      <c r="I13" s="144"/>
      <c r="J13" s="144"/>
      <c r="K13" s="144"/>
      <c r="L13" s="144"/>
      <c r="M13" s="144"/>
      <c r="N13" s="144"/>
      <c r="O13" s="145"/>
      <c r="P13" s="143"/>
    </row>
    <row r="14" spans="1:16" ht="15.75" customHeight="1">
      <c r="A14" s="280" t="s">
        <v>35</v>
      </c>
      <c r="B14" s="280"/>
      <c r="C14" s="128">
        <f>C16+C17+C18+C19+C20+C21+C22+C23</f>
        <v>857</v>
      </c>
      <c r="D14" s="128">
        <f>D16+D17+D18+D22+D23</f>
        <v>666</v>
      </c>
      <c r="E14" s="128">
        <f>E16+E17+E18+E19+E20+E21+E22+E23</f>
        <v>11037.182999999999</v>
      </c>
      <c r="F14" s="128">
        <f t="shared" ref="F14:J14" si="0">F16+F17+F18+F19+F20+F21+F22+F23</f>
        <v>11.352</v>
      </c>
      <c r="G14" s="40">
        <f t="shared" si="0"/>
        <v>143.12100000000001</v>
      </c>
      <c r="H14" s="128">
        <f t="shared" si="0"/>
        <v>9322.2209999999995</v>
      </c>
      <c r="I14" s="128">
        <f t="shared" si="0"/>
        <v>1560.489</v>
      </c>
      <c r="J14" s="128">
        <f t="shared" si="0"/>
        <v>0</v>
      </c>
      <c r="K14" s="141">
        <f>(F14+G14+H14+I14)/D14*1000</f>
        <v>16572.346846846845</v>
      </c>
      <c r="L14" s="134" t="s">
        <v>2</v>
      </c>
      <c r="M14" s="134" t="s">
        <v>2</v>
      </c>
      <c r="N14" s="134"/>
      <c r="O14" s="146"/>
      <c r="P14" s="14"/>
    </row>
    <row r="15" spans="1:16" ht="15.75" customHeight="1">
      <c r="A15" s="254" t="s">
        <v>3</v>
      </c>
      <c r="B15" s="255"/>
      <c r="C15" s="147"/>
      <c r="D15" s="147"/>
      <c r="E15" s="147"/>
      <c r="F15" s="147"/>
      <c r="G15" s="148"/>
      <c r="H15" s="147"/>
      <c r="I15" s="147"/>
      <c r="J15" s="147"/>
      <c r="K15" s="147"/>
      <c r="L15" s="147"/>
      <c r="M15" s="147"/>
      <c r="N15" s="147"/>
      <c r="O15" s="146"/>
      <c r="P15" s="14"/>
    </row>
    <row r="16" spans="1:16" ht="48.75" customHeight="1">
      <c r="A16" s="254" t="s">
        <v>4</v>
      </c>
      <c r="B16" s="255"/>
      <c r="C16" s="128">
        <v>21</v>
      </c>
      <c r="D16" s="134">
        <v>13</v>
      </c>
      <c r="E16" s="134">
        <f>F16+G16+H16+I16</f>
        <v>370.81900000000002</v>
      </c>
      <c r="F16" s="134">
        <v>0</v>
      </c>
      <c r="G16" s="41">
        <v>7.6079999999999997</v>
      </c>
      <c r="H16" s="134">
        <v>363.21100000000001</v>
      </c>
      <c r="I16" s="134">
        <v>0</v>
      </c>
      <c r="J16" s="134"/>
      <c r="K16" s="28">
        <f>(F16+G16+H16+I16)/D16*1000</f>
        <v>28524.538461538461</v>
      </c>
      <c r="L16" s="134" t="s">
        <v>2</v>
      </c>
      <c r="M16" s="134" t="s">
        <v>2</v>
      </c>
      <c r="N16" s="134" t="s">
        <v>2</v>
      </c>
      <c r="O16" s="134" t="s">
        <v>2</v>
      </c>
      <c r="P16" s="129" t="s">
        <v>2</v>
      </c>
    </row>
    <row r="17" spans="1:16" ht="75.75" customHeight="1">
      <c r="A17" s="254" t="s">
        <v>46</v>
      </c>
      <c r="B17" s="255"/>
      <c r="C17" s="128">
        <v>42</v>
      </c>
      <c r="D17" s="134">
        <v>48.5</v>
      </c>
      <c r="E17" s="134">
        <f t="shared" ref="E17:E38" si="1">F17+G17+H17+I17</f>
        <v>1273.6659999999999</v>
      </c>
      <c r="F17" s="28">
        <v>7.74</v>
      </c>
      <c r="G17" s="41"/>
      <c r="H17" s="134">
        <v>1104.5219999999999</v>
      </c>
      <c r="I17" s="134">
        <v>161.404</v>
      </c>
      <c r="J17" s="134"/>
      <c r="K17" s="28">
        <f t="shared" ref="K17:K48" si="2">(F17+G17+H17+I17)/D17*1000</f>
        <v>26261.154639175256</v>
      </c>
      <c r="L17" s="134" t="s">
        <v>2</v>
      </c>
      <c r="M17" s="134" t="s">
        <v>2</v>
      </c>
      <c r="N17" s="134" t="s">
        <v>2</v>
      </c>
      <c r="O17" s="134" t="s">
        <v>2</v>
      </c>
      <c r="P17" s="129" t="s">
        <v>2</v>
      </c>
    </row>
    <row r="18" spans="1:16" ht="86.1" customHeight="1">
      <c r="A18" s="254" t="s">
        <v>31</v>
      </c>
      <c r="B18" s="255"/>
      <c r="C18" s="128">
        <v>267.35000000000002</v>
      </c>
      <c r="D18" s="134">
        <v>217.5</v>
      </c>
      <c r="E18" s="134">
        <f t="shared" si="1"/>
        <v>4428.2190000000001</v>
      </c>
      <c r="F18" s="134">
        <v>3.6120000000000001</v>
      </c>
      <c r="G18" s="41">
        <v>135.51300000000001</v>
      </c>
      <c r="H18" s="134">
        <v>4289.0940000000001</v>
      </c>
      <c r="I18" s="134">
        <v>0</v>
      </c>
      <c r="J18" s="134"/>
      <c r="K18" s="125">
        <f>(F18+G18+H18+I18)/D18*1000</f>
        <v>20359.627586206898</v>
      </c>
      <c r="L18" s="149">
        <f>(K18/22000)*100</f>
        <v>92.543761755485903</v>
      </c>
      <c r="M18" s="149">
        <f>(K18/23840)*100</f>
        <v>85.401122425364505</v>
      </c>
      <c r="N18" s="134">
        <v>19.760000000000002</v>
      </c>
      <c r="O18" s="146"/>
      <c r="P18" s="14"/>
    </row>
    <row r="19" spans="1:16" ht="0.6" customHeight="1">
      <c r="A19" s="254" t="s">
        <v>39</v>
      </c>
      <c r="B19" s="255"/>
      <c r="C19" s="128"/>
      <c r="D19" s="134"/>
      <c r="E19" s="134">
        <f t="shared" si="1"/>
        <v>0</v>
      </c>
      <c r="F19" s="134"/>
      <c r="G19" s="41"/>
      <c r="H19" s="134"/>
      <c r="I19" s="134"/>
      <c r="J19" s="134"/>
      <c r="K19" s="28"/>
      <c r="L19" s="134"/>
      <c r="M19" s="134"/>
      <c r="N19" s="134" t="s">
        <v>2</v>
      </c>
      <c r="O19" s="134" t="s">
        <v>2</v>
      </c>
      <c r="P19" s="129" t="s">
        <v>2</v>
      </c>
    </row>
    <row r="20" spans="1:16" ht="44.45" hidden="1" customHeight="1">
      <c r="A20" s="254" t="s">
        <v>33</v>
      </c>
      <c r="B20" s="255"/>
      <c r="C20" s="128"/>
      <c r="D20" s="134"/>
      <c r="E20" s="134">
        <f t="shared" si="1"/>
        <v>0</v>
      </c>
      <c r="F20" s="134"/>
      <c r="G20" s="41"/>
      <c r="H20" s="134"/>
      <c r="I20" s="134"/>
      <c r="J20" s="134"/>
      <c r="K20" s="28"/>
      <c r="L20" s="134"/>
      <c r="M20" s="134"/>
      <c r="N20" s="134" t="s">
        <v>2</v>
      </c>
      <c r="O20" s="134" t="s">
        <v>2</v>
      </c>
      <c r="P20" s="129" t="s">
        <v>2</v>
      </c>
    </row>
    <row r="21" spans="1:16" ht="44.45" hidden="1" customHeight="1">
      <c r="A21" s="254" t="s">
        <v>34</v>
      </c>
      <c r="B21" s="255"/>
      <c r="C21" s="128"/>
      <c r="D21" s="134"/>
      <c r="E21" s="134">
        <f t="shared" si="1"/>
        <v>0</v>
      </c>
      <c r="F21" s="134"/>
      <c r="G21" s="41"/>
      <c r="H21" s="134"/>
      <c r="I21" s="134"/>
      <c r="J21" s="134"/>
      <c r="K21" s="28"/>
      <c r="L21" s="134"/>
      <c r="M21" s="134"/>
      <c r="N21" s="134" t="s">
        <v>2</v>
      </c>
      <c r="O21" s="134" t="s">
        <v>2</v>
      </c>
      <c r="P21" s="129" t="s">
        <v>2</v>
      </c>
    </row>
    <row r="22" spans="1:16" ht="35.25" customHeight="1">
      <c r="A22" s="254" t="s">
        <v>7</v>
      </c>
      <c r="B22" s="255"/>
      <c r="C22" s="128"/>
      <c r="D22" s="134"/>
      <c r="E22" s="134">
        <f t="shared" si="1"/>
        <v>0</v>
      </c>
      <c r="F22" s="134"/>
      <c r="G22" s="41"/>
      <c r="H22" s="134"/>
      <c r="I22" s="134"/>
      <c r="J22" s="134"/>
      <c r="K22" s="28"/>
      <c r="L22" s="134"/>
      <c r="M22" s="134"/>
      <c r="N22" s="134" t="s">
        <v>2</v>
      </c>
      <c r="O22" s="134" t="s">
        <v>2</v>
      </c>
      <c r="P22" s="129" t="s">
        <v>2</v>
      </c>
    </row>
    <row r="23" spans="1:16" ht="42" customHeight="1">
      <c r="A23" s="254" t="s">
        <v>5</v>
      </c>
      <c r="B23" s="255"/>
      <c r="C23" s="128">
        <v>526.65</v>
      </c>
      <c r="D23" s="134">
        <v>387</v>
      </c>
      <c r="E23" s="134">
        <f t="shared" si="1"/>
        <v>4964.4789999999994</v>
      </c>
      <c r="F23" s="134">
        <v>0</v>
      </c>
      <c r="G23" s="41">
        <v>0</v>
      </c>
      <c r="H23" s="134">
        <v>3565.3939999999998</v>
      </c>
      <c r="I23" s="134">
        <v>1399.085</v>
      </c>
      <c r="J23" s="134"/>
      <c r="K23" s="28">
        <f t="shared" si="2"/>
        <v>12828.111111111109</v>
      </c>
      <c r="L23" s="134" t="s">
        <v>2</v>
      </c>
      <c r="M23" s="134" t="s">
        <v>2</v>
      </c>
      <c r="N23" s="134" t="s">
        <v>2</v>
      </c>
      <c r="O23" s="134" t="s">
        <v>2</v>
      </c>
      <c r="P23" s="129" t="s">
        <v>2</v>
      </c>
    </row>
    <row r="24" spans="1:16" s="36" customFormat="1" ht="37.5" customHeight="1">
      <c r="A24" s="285" t="s">
        <v>15</v>
      </c>
      <c r="B24" s="286"/>
      <c r="C24" s="142"/>
      <c r="D24" s="144"/>
      <c r="E24" s="41"/>
      <c r="F24" s="144"/>
      <c r="G24" s="144"/>
      <c r="H24" s="144"/>
      <c r="I24" s="144"/>
      <c r="J24" s="144"/>
      <c r="K24" s="141"/>
      <c r="L24" s="144"/>
      <c r="M24" s="144"/>
      <c r="N24" s="144"/>
      <c r="O24" s="145"/>
      <c r="P24" s="143"/>
    </row>
    <row r="25" spans="1:16" ht="19.5" customHeight="1">
      <c r="A25" s="280" t="s">
        <v>35</v>
      </c>
      <c r="B25" s="280"/>
      <c r="C25" s="134">
        <f>C27+C28+C29+C33+C34+C35+C36+C37</f>
        <v>1134.75</v>
      </c>
      <c r="D25" s="134">
        <f t="shared" ref="D25:J25" si="3">D27+D28+D29+D33+D34+D35+D36+D37</f>
        <v>827</v>
      </c>
      <c r="E25" s="134">
        <f t="shared" si="3"/>
        <v>17333.635999999999</v>
      </c>
      <c r="F25" s="134">
        <f t="shared" si="3"/>
        <v>81.944999999999993</v>
      </c>
      <c r="G25" s="41">
        <f t="shared" si="3"/>
        <v>352.22299999999996</v>
      </c>
      <c r="H25" s="134">
        <f t="shared" si="3"/>
        <v>16899.468000000001</v>
      </c>
      <c r="I25" s="134">
        <f t="shared" si="3"/>
        <v>0</v>
      </c>
      <c r="J25" s="134">
        <f t="shared" si="3"/>
        <v>0</v>
      </c>
      <c r="K25" s="28">
        <f>(E25/D25)*1000</f>
        <v>20959.65659008464</v>
      </c>
      <c r="L25" s="134" t="s">
        <v>2</v>
      </c>
      <c r="M25" s="134" t="s">
        <v>2</v>
      </c>
      <c r="N25" s="134"/>
      <c r="O25" s="146"/>
      <c r="P25" s="14"/>
    </row>
    <row r="26" spans="1:16" ht="15.75" customHeight="1">
      <c r="A26" s="254" t="s">
        <v>3</v>
      </c>
      <c r="B26" s="255"/>
      <c r="C26" s="147"/>
      <c r="D26" s="147"/>
      <c r="E26" s="134"/>
      <c r="F26" s="147"/>
      <c r="G26" s="148"/>
      <c r="H26" s="147"/>
      <c r="I26" s="147"/>
      <c r="J26" s="147"/>
      <c r="K26" s="28"/>
      <c r="L26" s="147"/>
      <c r="M26" s="147"/>
      <c r="N26" s="147"/>
      <c r="O26" s="146"/>
      <c r="P26" s="14"/>
    </row>
    <row r="27" spans="1:16" ht="30.75" customHeight="1">
      <c r="A27" s="254" t="s">
        <v>4</v>
      </c>
      <c r="B27" s="255"/>
      <c r="C27" s="128">
        <v>23</v>
      </c>
      <c r="D27" s="134">
        <v>23</v>
      </c>
      <c r="E27" s="134">
        <f t="shared" si="1"/>
        <v>819.06000000000006</v>
      </c>
      <c r="F27" s="134">
        <v>25.757999999999999</v>
      </c>
      <c r="G27" s="41">
        <v>25.631</v>
      </c>
      <c r="H27" s="134">
        <v>767.67100000000005</v>
      </c>
      <c r="I27" s="134"/>
      <c r="J27" s="134"/>
      <c r="K27" s="28">
        <f t="shared" si="2"/>
        <v>35611.304347826095</v>
      </c>
      <c r="L27" s="134" t="s">
        <v>2</v>
      </c>
      <c r="M27" s="134" t="s">
        <v>2</v>
      </c>
      <c r="N27" s="134" t="s">
        <v>2</v>
      </c>
      <c r="O27" s="134" t="s">
        <v>2</v>
      </c>
      <c r="P27" s="129" t="s">
        <v>2</v>
      </c>
    </row>
    <row r="28" spans="1:16" ht="92.1" customHeight="1">
      <c r="A28" s="285" t="s">
        <v>40</v>
      </c>
      <c r="B28" s="286"/>
      <c r="C28" s="11">
        <v>67.25</v>
      </c>
      <c r="D28" s="134">
        <v>70</v>
      </c>
      <c r="E28" s="134">
        <f t="shared" si="1"/>
        <v>2505.3579999999997</v>
      </c>
      <c r="F28" s="134">
        <v>8.6289999999999996</v>
      </c>
      <c r="G28" s="41"/>
      <c r="H28" s="41">
        <v>2496.7289999999998</v>
      </c>
      <c r="I28" s="134">
        <v>0</v>
      </c>
      <c r="J28" s="134"/>
      <c r="K28" s="28">
        <f t="shared" si="2"/>
        <v>35790.828571428567</v>
      </c>
      <c r="L28" s="134" t="s">
        <v>2</v>
      </c>
      <c r="M28" s="134" t="s">
        <v>2</v>
      </c>
      <c r="N28" s="134" t="s">
        <v>2</v>
      </c>
      <c r="O28" s="134" t="s">
        <v>2</v>
      </c>
      <c r="P28" s="129" t="s">
        <v>2</v>
      </c>
    </row>
    <row r="29" spans="1:16" ht="97.5" customHeight="1">
      <c r="A29" s="280" t="s">
        <v>83</v>
      </c>
      <c r="B29" s="280"/>
      <c r="C29" s="122">
        <v>672.55</v>
      </c>
      <c r="D29" s="122">
        <v>439</v>
      </c>
      <c r="E29" s="134">
        <f t="shared" si="1"/>
        <v>10358.406999999999</v>
      </c>
      <c r="F29" s="122">
        <v>47.558</v>
      </c>
      <c r="G29" s="144">
        <v>326.59199999999998</v>
      </c>
      <c r="H29" s="122">
        <v>9984.2569999999996</v>
      </c>
      <c r="I29" s="122"/>
      <c r="J29" s="122"/>
      <c r="K29" s="125">
        <f t="shared" si="2"/>
        <v>23595.460136674257</v>
      </c>
      <c r="L29" s="150">
        <f>(K29/24500)*100</f>
        <v>96.308000557854115</v>
      </c>
      <c r="M29" s="150">
        <f>(K29/26400)*100</f>
        <v>89.376742941947938</v>
      </c>
      <c r="N29" s="122">
        <v>54.9</v>
      </c>
      <c r="O29" s="123"/>
      <c r="P29" s="17"/>
    </row>
    <row r="30" spans="1:16" ht="15.75" customHeight="1">
      <c r="A30" s="280" t="s">
        <v>26</v>
      </c>
      <c r="B30" s="254"/>
      <c r="C30" s="127"/>
      <c r="D30" s="151"/>
      <c r="E30" s="134">
        <f t="shared" si="1"/>
        <v>0</v>
      </c>
      <c r="F30" s="151"/>
      <c r="G30" s="152"/>
      <c r="H30" s="151"/>
      <c r="I30" s="151"/>
      <c r="J30" s="151"/>
      <c r="K30" s="28"/>
      <c r="L30" s="152"/>
      <c r="M30" s="152"/>
      <c r="N30" s="151"/>
      <c r="O30" s="153"/>
      <c r="P30" s="21"/>
    </row>
    <row r="31" spans="1:16" ht="22.5" customHeight="1">
      <c r="A31" s="283" t="s">
        <v>37</v>
      </c>
      <c r="B31" s="284"/>
      <c r="C31" s="154">
        <v>584.76</v>
      </c>
      <c r="D31" s="154">
        <v>404</v>
      </c>
      <c r="E31" s="134">
        <f t="shared" si="1"/>
        <v>9641.991</v>
      </c>
      <c r="F31" s="154">
        <v>46.655000000000001</v>
      </c>
      <c r="G31" s="155">
        <v>326.59199999999998</v>
      </c>
      <c r="H31" s="154">
        <v>9268.7440000000006</v>
      </c>
      <c r="I31" s="154"/>
      <c r="J31" s="154"/>
      <c r="K31" s="125">
        <f t="shared" si="2"/>
        <v>23866.314356435643</v>
      </c>
      <c r="L31" s="150">
        <f>(K31/24500)*100</f>
        <v>97.413527985451609</v>
      </c>
      <c r="M31" s="150">
        <f>(K31/26400)*100</f>
        <v>90.402705895589548</v>
      </c>
      <c r="N31" s="154">
        <v>45.9</v>
      </c>
      <c r="O31" s="156"/>
      <c r="P31" s="22"/>
    </row>
    <row r="32" spans="1:16" ht="25.5" customHeight="1">
      <c r="A32" s="283" t="s">
        <v>48</v>
      </c>
      <c r="B32" s="284"/>
      <c r="C32" s="157"/>
      <c r="D32" s="154"/>
      <c r="E32" s="134">
        <f t="shared" si="1"/>
        <v>0</v>
      </c>
      <c r="F32" s="154"/>
      <c r="G32" s="155"/>
      <c r="H32" s="154"/>
      <c r="I32" s="154"/>
      <c r="J32" s="154"/>
      <c r="K32" s="28"/>
      <c r="L32" s="154"/>
      <c r="M32" s="154"/>
      <c r="N32" s="154"/>
      <c r="O32" s="156"/>
      <c r="P32" s="22"/>
    </row>
    <row r="33" spans="1:16" ht="0.6" customHeight="1">
      <c r="A33" s="254" t="s">
        <v>39</v>
      </c>
      <c r="B33" s="255"/>
      <c r="C33" s="128"/>
      <c r="D33" s="134"/>
      <c r="E33" s="134">
        <f t="shared" si="1"/>
        <v>0</v>
      </c>
      <c r="F33" s="134"/>
      <c r="G33" s="41"/>
      <c r="H33" s="134"/>
      <c r="I33" s="134"/>
      <c r="J33" s="134"/>
      <c r="K33" s="28"/>
      <c r="L33" s="134"/>
      <c r="M33" s="134"/>
      <c r="N33" s="134" t="s">
        <v>2</v>
      </c>
      <c r="O33" s="134" t="s">
        <v>2</v>
      </c>
      <c r="P33" s="129" t="s">
        <v>2</v>
      </c>
    </row>
    <row r="34" spans="1:16" ht="44.45" hidden="1" customHeight="1">
      <c r="A34" s="254" t="s">
        <v>33</v>
      </c>
      <c r="B34" s="255"/>
      <c r="C34" s="128"/>
      <c r="D34" s="134"/>
      <c r="E34" s="134">
        <f t="shared" si="1"/>
        <v>0</v>
      </c>
      <c r="F34" s="134"/>
      <c r="G34" s="41"/>
      <c r="H34" s="134"/>
      <c r="I34" s="134"/>
      <c r="J34" s="134"/>
      <c r="K34" s="28"/>
      <c r="L34" s="134"/>
      <c r="M34" s="134"/>
      <c r="N34" s="134" t="s">
        <v>2</v>
      </c>
      <c r="O34" s="134" t="s">
        <v>2</v>
      </c>
      <c r="P34" s="129" t="s">
        <v>2</v>
      </c>
    </row>
    <row r="35" spans="1:16" ht="44.45" hidden="1" customHeight="1">
      <c r="A35" s="254" t="s">
        <v>34</v>
      </c>
      <c r="B35" s="255"/>
      <c r="C35" s="128"/>
      <c r="D35" s="134"/>
      <c r="E35" s="134">
        <f t="shared" si="1"/>
        <v>0</v>
      </c>
      <c r="F35" s="134"/>
      <c r="G35" s="41"/>
      <c r="H35" s="134"/>
      <c r="I35" s="134"/>
      <c r="J35" s="134"/>
      <c r="K35" s="28"/>
      <c r="L35" s="134"/>
      <c r="M35" s="134"/>
      <c r="N35" s="134" t="s">
        <v>2</v>
      </c>
      <c r="O35" s="134" t="s">
        <v>2</v>
      </c>
      <c r="P35" s="129" t="s">
        <v>2</v>
      </c>
    </row>
    <row r="36" spans="1:16" ht="37.5" customHeight="1">
      <c r="A36" s="254" t="s">
        <v>7</v>
      </c>
      <c r="B36" s="255"/>
      <c r="C36" s="128">
        <v>8</v>
      </c>
      <c r="D36" s="134">
        <v>3</v>
      </c>
      <c r="E36" s="134">
        <f t="shared" si="1"/>
        <v>69.358999999999995</v>
      </c>
      <c r="F36" s="134">
        <v>0</v>
      </c>
      <c r="G36" s="41"/>
      <c r="H36" s="134">
        <v>69.358999999999995</v>
      </c>
      <c r="I36" s="134"/>
      <c r="J36" s="134"/>
      <c r="K36" s="28">
        <f t="shared" si="2"/>
        <v>23119.666666666664</v>
      </c>
      <c r="L36" s="158">
        <f>(K36/21832.8)*100</f>
        <v>105.89418978173512</v>
      </c>
      <c r="M36" s="158">
        <f>(K36/21832)*100</f>
        <v>105.89807011115182</v>
      </c>
      <c r="N36" s="134" t="s">
        <v>2</v>
      </c>
      <c r="O36" s="134" t="s">
        <v>2</v>
      </c>
      <c r="P36" s="129" t="s">
        <v>2</v>
      </c>
    </row>
    <row r="37" spans="1:16" ht="46.5" customHeight="1">
      <c r="A37" s="254" t="s">
        <v>5</v>
      </c>
      <c r="B37" s="255"/>
      <c r="C37" s="128">
        <v>363.95</v>
      </c>
      <c r="D37" s="134">
        <v>292</v>
      </c>
      <c r="E37" s="134">
        <f t="shared" si="1"/>
        <v>3581.4520000000002</v>
      </c>
      <c r="F37" s="134">
        <v>0</v>
      </c>
      <c r="G37" s="41">
        <v>0</v>
      </c>
      <c r="H37" s="134">
        <v>3581.4520000000002</v>
      </c>
      <c r="I37" s="134"/>
      <c r="J37" s="134"/>
      <c r="K37" s="28">
        <f t="shared" si="2"/>
        <v>12265.246575342466</v>
      </c>
      <c r="L37" s="134" t="s">
        <v>2</v>
      </c>
      <c r="M37" s="134" t="s">
        <v>2</v>
      </c>
      <c r="N37" s="134" t="s">
        <v>2</v>
      </c>
      <c r="O37" s="134" t="s">
        <v>2</v>
      </c>
      <c r="P37" s="129" t="s">
        <v>2</v>
      </c>
    </row>
    <row r="38" spans="1:16" s="36" customFormat="1" ht="47.25" customHeight="1">
      <c r="A38" s="285" t="s">
        <v>16</v>
      </c>
      <c r="B38" s="286"/>
      <c r="C38" s="40"/>
      <c r="D38" s="41"/>
      <c r="E38" s="41">
        <f t="shared" si="1"/>
        <v>0</v>
      </c>
      <c r="F38" s="41"/>
      <c r="G38" s="41"/>
      <c r="H38" s="41"/>
      <c r="I38" s="41"/>
      <c r="J38" s="41"/>
      <c r="K38" s="141"/>
      <c r="L38" s="41"/>
      <c r="M38" s="41"/>
      <c r="N38" s="41"/>
      <c r="O38" s="145"/>
      <c r="P38" s="143"/>
    </row>
    <row r="39" spans="1:16" ht="15.75" customHeight="1">
      <c r="A39" s="280" t="s">
        <v>35</v>
      </c>
      <c r="B39" s="280"/>
      <c r="C39" s="11">
        <f>C41+C42+C43+C48</f>
        <v>134.88999999999999</v>
      </c>
      <c r="D39" s="11">
        <f t="shared" ref="D39:J39" si="4">D41+D42+D43+D48</f>
        <v>81</v>
      </c>
      <c r="E39" s="11">
        <f t="shared" si="4"/>
        <v>1881.048</v>
      </c>
      <c r="F39" s="11">
        <f t="shared" si="4"/>
        <v>10.022000000000002</v>
      </c>
      <c r="G39" s="142">
        <f t="shared" si="4"/>
        <v>0</v>
      </c>
      <c r="H39" s="11">
        <f t="shared" si="4"/>
        <v>0</v>
      </c>
      <c r="I39" s="11">
        <f t="shared" si="4"/>
        <v>1871.0259999999998</v>
      </c>
      <c r="J39" s="11">
        <f t="shared" si="4"/>
        <v>0</v>
      </c>
      <c r="K39" s="11">
        <f>(E39/D39)*1000</f>
        <v>23222.814814814814</v>
      </c>
      <c r="L39" s="122" t="s">
        <v>2</v>
      </c>
      <c r="M39" s="122" t="s">
        <v>2</v>
      </c>
      <c r="N39" s="122"/>
      <c r="O39" s="123"/>
      <c r="P39" s="17"/>
    </row>
    <row r="40" spans="1:16" ht="15.75" customHeight="1">
      <c r="A40" s="254" t="s">
        <v>3</v>
      </c>
      <c r="B40" s="287"/>
      <c r="C40" s="127"/>
      <c r="D40" s="151"/>
      <c r="E40" s="151"/>
      <c r="F40" s="151"/>
      <c r="G40" s="152"/>
      <c r="H40" s="151"/>
      <c r="I40" s="151"/>
      <c r="J40" s="151"/>
      <c r="K40" s="28"/>
      <c r="L40" s="151"/>
      <c r="M40" s="151"/>
      <c r="N40" s="151"/>
      <c r="O40" s="153"/>
      <c r="P40" s="21"/>
    </row>
    <row r="41" spans="1:16" ht="22.5" customHeight="1">
      <c r="A41" s="254" t="s">
        <v>4</v>
      </c>
      <c r="B41" s="255"/>
      <c r="C41" s="157">
        <v>4</v>
      </c>
      <c r="D41" s="154">
        <v>3</v>
      </c>
      <c r="E41" s="154">
        <f>F41+G41+H41+I41</f>
        <v>242.48499999999999</v>
      </c>
      <c r="F41" s="154">
        <v>5.7140000000000004</v>
      </c>
      <c r="G41" s="155">
        <v>0</v>
      </c>
      <c r="H41" s="154">
        <v>0</v>
      </c>
      <c r="I41" s="154">
        <v>236.77099999999999</v>
      </c>
      <c r="J41" s="154"/>
      <c r="K41" s="28">
        <f t="shared" si="2"/>
        <v>80828.333333333328</v>
      </c>
      <c r="L41" s="154" t="s">
        <v>2</v>
      </c>
      <c r="M41" s="154" t="s">
        <v>2</v>
      </c>
      <c r="N41" s="154" t="s">
        <v>2</v>
      </c>
      <c r="O41" s="154" t="s">
        <v>2</v>
      </c>
      <c r="P41" s="130" t="s">
        <v>2</v>
      </c>
    </row>
    <row r="42" spans="1:16" ht="70.5" customHeight="1">
      <c r="A42" s="254" t="s">
        <v>47</v>
      </c>
      <c r="B42" s="255"/>
      <c r="C42" s="128">
        <v>9.25</v>
      </c>
      <c r="D42" s="134">
        <v>8</v>
      </c>
      <c r="E42" s="154">
        <f t="shared" ref="E42:E48" si="5">F42+G42+H42+I42</f>
        <v>269.072</v>
      </c>
      <c r="F42" s="134">
        <v>2.5019999999999998</v>
      </c>
      <c r="G42" s="41">
        <v>0</v>
      </c>
      <c r="H42" s="134">
        <v>0</v>
      </c>
      <c r="I42" s="134">
        <v>266.57</v>
      </c>
      <c r="J42" s="134"/>
      <c r="K42" s="28">
        <f t="shared" si="2"/>
        <v>33634</v>
      </c>
      <c r="L42" s="134" t="s">
        <v>2</v>
      </c>
      <c r="M42" s="134" t="s">
        <v>2</v>
      </c>
      <c r="N42" s="134" t="s">
        <v>2</v>
      </c>
      <c r="O42" s="134" t="s">
        <v>2</v>
      </c>
      <c r="P42" s="129" t="s">
        <v>2</v>
      </c>
    </row>
    <row r="43" spans="1:16" ht="84.6" customHeight="1">
      <c r="A43" s="281" t="s">
        <v>36</v>
      </c>
      <c r="B43" s="282"/>
      <c r="C43" s="159">
        <v>41.87</v>
      </c>
      <c r="D43" s="134">
        <v>42</v>
      </c>
      <c r="E43" s="154">
        <f t="shared" si="5"/>
        <v>989.61400000000003</v>
      </c>
      <c r="F43" s="134">
        <v>1.806</v>
      </c>
      <c r="G43" s="41">
        <v>0</v>
      </c>
      <c r="H43" s="134">
        <v>0</v>
      </c>
      <c r="I43" s="134">
        <v>987.80799999999999</v>
      </c>
      <c r="J43" s="134"/>
      <c r="K43" s="125">
        <f t="shared" si="2"/>
        <v>23562.238095238095</v>
      </c>
      <c r="L43" s="149">
        <f>(K43/21500)*100</f>
        <v>109.59180509413066</v>
      </c>
      <c r="M43" s="149">
        <f>(K43/22968.33)*100</f>
        <v>102.5857696020481</v>
      </c>
      <c r="N43" s="134"/>
      <c r="O43" s="146"/>
      <c r="P43" s="14"/>
    </row>
    <row r="44" spans="1:16" ht="44.45" hidden="1" customHeight="1">
      <c r="A44" s="254" t="s">
        <v>39</v>
      </c>
      <c r="B44" s="255"/>
      <c r="C44" s="128"/>
      <c r="D44" s="134"/>
      <c r="E44" s="154"/>
      <c r="F44" s="134"/>
      <c r="G44" s="41"/>
      <c r="H44" s="134"/>
      <c r="I44" s="134"/>
      <c r="J44" s="134"/>
      <c r="K44" s="28"/>
      <c r="L44" s="134"/>
      <c r="M44" s="134"/>
      <c r="N44" s="134" t="s">
        <v>2</v>
      </c>
      <c r="O44" s="134" t="s">
        <v>2</v>
      </c>
      <c r="P44" s="129" t="s">
        <v>2</v>
      </c>
    </row>
    <row r="45" spans="1:16" ht="44.45" hidden="1" customHeight="1">
      <c r="A45" s="254" t="s">
        <v>33</v>
      </c>
      <c r="B45" s="255"/>
      <c r="C45" s="128"/>
      <c r="D45" s="134"/>
      <c r="E45" s="154"/>
      <c r="F45" s="134"/>
      <c r="G45" s="41"/>
      <c r="H45" s="134"/>
      <c r="I45" s="134"/>
      <c r="J45" s="134"/>
      <c r="K45" s="28"/>
      <c r="L45" s="134"/>
      <c r="M45" s="134"/>
      <c r="N45" s="134" t="s">
        <v>2</v>
      </c>
      <c r="O45" s="134" t="s">
        <v>2</v>
      </c>
      <c r="P45" s="129" t="s">
        <v>2</v>
      </c>
    </row>
    <row r="46" spans="1:16" ht="44.45" hidden="1" customHeight="1">
      <c r="A46" s="254" t="s">
        <v>34</v>
      </c>
      <c r="B46" s="255"/>
      <c r="C46" s="134"/>
      <c r="D46" s="134"/>
      <c r="E46" s="154"/>
      <c r="F46" s="134"/>
      <c r="G46" s="41"/>
      <c r="H46" s="134"/>
      <c r="I46" s="134"/>
      <c r="J46" s="134"/>
      <c r="K46" s="28"/>
      <c r="L46" s="134"/>
      <c r="M46" s="134"/>
      <c r="N46" s="134" t="s">
        <v>2</v>
      </c>
      <c r="O46" s="134" t="s">
        <v>2</v>
      </c>
      <c r="P46" s="129" t="s">
        <v>2</v>
      </c>
    </row>
    <row r="47" spans="1:16" ht="44.45" hidden="1" customHeight="1">
      <c r="A47" s="254" t="s">
        <v>7</v>
      </c>
      <c r="B47" s="255"/>
      <c r="C47" s="128"/>
      <c r="D47" s="134"/>
      <c r="E47" s="154"/>
      <c r="F47" s="134"/>
      <c r="G47" s="41"/>
      <c r="H47" s="134"/>
      <c r="I47" s="134"/>
      <c r="J47" s="134"/>
      <c r="K47" s="28"/>
      <c r="L47" s="134"/>
      <c r="M47" s="134"/>
      <c r="N47" s="134" t="s">
        <v>2</v>
      </c>
      <c r="O47" s="134" t="s">
        <v>2</v>
      </c>
      <c r="P47" s="129" t="s">
        <v>2</v>
      </c>
    </row>
    <row r="48" spans="1:16" ht="38.1" customHeight="1">
      <c r="A48" s="254" t="s">
        <v>6</v>
      </c>
      <c r="B48" s="255"/>
      <c r="C48" s="128">
        <v>79.77</v>
      </c>
      <c r="D48" s="134">
        <v>28</v>
      </c>
      <c r="E48" s="154">
        <f t="shared" si="5"/>
        <v>379.87700000000001</v>
      </c>
      <c r="F48" s="134"/>
      <c r="G48" s="41"/>
      <c r="H48" s="134">
        <v>0</v>
      </c>
      <c r="I48" s="134">
        <v>379.87700000000001</v>
      </c>
      <c r="J48" s="134"/>
      <c r="K48" s="28">
        <f t="shared" si="2"/>
        <v>13567.035714285714</v>
      </c>
      <c r="L48" s="134" t="s">
        <v>2</v>
      </c>
      <c r="M48" s="134" t="s">
        <v>2</v>
      </c>
      <c r="N48" s="134" t="s">
        <v>2</v>
      </c>
      <c r="O48" s="134" t="s">
        <v>2</v>
      </c>
      <c r="P48" s="129" t="s">
        <v>2</v>
      </c>
    </row>
    <row r="49" spans="1:16" ht="19.5" customHeight="1">
      <c r="A49" s="133"/>
      <c r="B49" s="273" t="s">
        <v>76</v>
      </c>
      <c r="C49" s="273"/>
      <c r="D49" s="273"/>
      <c r="E49" s="273"/>
      <c r="F49" s="273"/>
      <c r="G49" s="273"/>
      <c r="H49" s="273"/>
      <c r="I49" s="133"/>
      <c r="J49" s="133"/>
      <c r="K49" s="133"/>
      <c r="L49" s="133"/>
      <c r="M49" s="133"/>
      <c r="N49" s="133"/>
      <c r="O49" s="26"/>
      <c r="P49" s="26"/>
    </row>
    <row r="50" spans="1:16" ht="46.5" customHeight="1">
      <c r="B50" s="132" t="s">
        <v>53</v>
      </c>
      <c r="C50" s="132"/>
      <c r="D50" s="131"/>
      <c r="E50" s="132"/>
      <c r="F50" s="132" t="s">
        <v>54</v>
      </c>
      <c r="G50" s="43"/>
      <c r="H50" s="132"/>
      <c r="I50" s="132"/>
      <c r="J50" s="132"/>
      <c r="K50" s="132"/>
    </row>
    <row r="51" spans="1:16">
      <c r="B51" s="132"/>
      <c r="C51" s="132"/>
      <c r="D51" s="132" t="s">
        <v>8</v>
      </c>
      <c r="E51" s="132"/>
      <c r="F51" s="132"/>
      <c r="G51" s="43"/>
      <c r="H51" s="132"/>
      <c r="I51" s="132"/>
      <c r="J51" s="132"/>
      <c r="K51" s="132"/>
    </row>
    <row r="52" spans="1:16">
      <c r="B52" s="132" t="s">
        <v>9</v>
      </c>
      <c r="C52" s="132"/>
      <c r="D52" s="132"/>
      <c r="E52" s="132"/>
      <c r="F52" s="132"/>
      <c r="G52" s="43"/>
      <c r="H52" s="132"/>
      <c r="I52" s="132"/>
      <c r="J52" s="132"/>
    </row>
    <row r="54" spans="1:16">
      <c r="A54" s="271" t="s">
        <v>55</v>
      </c>
      <c r="B54" s="271"/>
    </row>
    <row r="55" spans="1:16">
      <c r="A55" s="271" t="s">
        <v>56</v>
      </c>
      <c r="B55" s="271"/>
    </row>
  </sheetData>
  <mergeCells count="60">
    <mergeCell ref="B6:M6"/>
    <mergeCell ref="B1:M1"/>
    <mergeCell ref="B2:M2"/>
    <mergeCell ref="B3:M3"/>
    <mergeCell ref="B4:M4"/>
    <mergeCell ref="B5:M5"/>
    <mergeCell ref="A17:B17"/>
    <mergeCell ref="M8:M10"/>
    <mergeCell ref="N8:P8"/>
    <mergeCell ref="E9:E10"/>
    <mergeCell ref="F9:I9"/>
    <mergeCell ref="J9:J10"/>
    <mergeCell ref="N9:N10"/>
    <mergeCell ref="O9:O10"/>
    <mergeCell ref="P9:P10"/>
    <mergeCell ref="A8:B11"/>
    <mergeCell ref="C8:C10"/>
    <mergeCell ref="D8:D10"/>
    <mergeCell ref="E8:J8"/>
    <mergeCell ref="K8:K10"/>
    <mergeCell ref="L8:L10"/>
    <mergeCell ref="A12:B12"/>
    <mergeCell ref="A13:B13"/>
    <mergeCell ref="A14:B14"/>
    <mergeCell ref="A15:B15"/>
    <mergeCell ref="A16:B16"/>
    <mergeCell ref="A29:B29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41:B41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8:B48"/>
    <mergeCell ref="B49:H49"/>
    <mergeCell ref="A54:B54"/>
    <mergeCell ref="A55:B55"/>
    <mergeCell ref="A42:B42"/>
    <mergeCell ref="A43:B43"/>
    <mergeCell ref="A44:B44"/>
    <mergeCell ref="A45:B45"/>
    <mergeCell ref="A46:B46"/>
    <mergeCell ref="A47:B47"/>
  </mergeCells>
  <pageMargins left="0.70866141732283472" right="0.70866141732283472" top="0.74803149606299213" bottom="0.74803149606299213" header="0.31496062992125984" footer="0.31496062992125984"/>
  <pageSetup paperSize="9" scale="5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55"/>
  <sheetViews>
    <sheetView view="pageBreakPreview" topLeftCell="A13" zoomScale="60" zoomScaleNormal="100" workbookViewId="0">
      <selection activeCell="F17" sqref="F17"/>
    </sheetView>
  </sheetViews>
  <sheetFormatPr defaultColWidth="8.7109375" defaultRowHeight="15.75"/>
  <cols>
    <col min="1" max="1" width="4.7109375" style="36" customWidth="1"/>
    <col min="2" max="2" width="25.42578125" style="36" customWidth="1"/>
    <col min="3" max="3" width="13.42578125" style="36" customWidth="1"/>
    <col min="4" max="4" width="17.7109375" style="36" customWidth="1"/>
    <col min="5" max="5" width="14.42578125" style="36" customWidth="1"/>
    <col min="6" max="6" width="17.42578125" style="36" customWidth="1"/>
    <col min="7" max="7" width="26.28515625" style="36" customWidth="1"/>
    <col min="8" max="9" width="12.5703125" style="36" customWidth="1"/>
    <col min="10" max="10" width="16.42578125" style="36" customWidth="1"/>
    <col min="11" max="11" width="16.7109375" style="36" customWidth="1"/>
    <col min="12" max="12" width="14.28515625" style="36" customWidth="1"/>
    <col min="13" max="14" width="14.140625" style="36" customWidth="1"/>
    <col min="15" max="15" width="18.28515625" style="36" customWidth="1"/>
    <col min="16" max="16" width="17.42578125" style="36" customWidth="1"/>
    <col min="17" max="16384" width="8.7109375" style="36"/>
  </cols>
  <sheetData>
    <row r="1" spans="1:16">
      <c r="B1" s="300" t="s">
        <v>49</v>
      </c>
      <c r="C1" s="300"/>
      <c r="D1" s="300"/>
      <c r="E1" s="300"/>
      <c r="F1" s="300"/>
      <c r="G1" s="300"/>
      <c r="H1" s="300"/>
      <c r="I1" s="300"/>
      <c r="J1" s="300"/>
      <c r="K1" s="300"/>
      <c r="L1" s="300"/>
      <c r="M1" s="300"/>
      <c r="N1" s="43"/>
    </row>
    <row r="2" spans="1:16">
      <c r="B2" s="300" t="s">
        <v>41</v>
      </c>
      <c r="C2" s="300"/>
      <c r="D2" s="300"/>
      <c r="E2" s="300"/>
      <c r="F2" s="300"/>
      <c r="G2" s="300"/>
      <c r="H2" s="300"/>
      <c r="I2" s="300"/>
      <c r="J2" s="300"/>
      <c r="K2" s="300"/>
      <c r="L2" s="300"/>
      <c r="M2" s="300"/>
      <c r="N2" s="43"/>
      <c r="P2" s="162"/>
    </row>
    <row r="3" spans="1:16">
      <c r="B3" s="300" t="s">
        <v>85</v>
      </c>
      <c r="C3" s="300"/>
      <c r="D3" s="300"/>
      <c r="E3" s="300"/>
      <c r="F3" s="300"/>
      <c r="G3" s="300"/>
      <c r="H3" s="300"/>
      <c r="I3" s="300"/>
      <c r="J3" s="300"/>
      <c r="K3" s="300"/>
      <c r="L3" s="300"/>
      <c r="M3" s="300"/>
      <c r="N3" s="43"/>
    </row>
    <row r="4" spans="1:16">
      <c r="B4" s="299" t="s">
        <v>10</v>
      </c>
      <c r="C4" s="299"/>
      <c r="D4" s="299"/>
      <c r="E4" s="299"/>
      <c r="F4" s="299"/>
      <c r="G4" s="299"/>
      <c r="H4" s="299"/>
      <c r="I4" s="299"/>
      <c r="J4" s="299"/>
      <c r="K4" s="299"/>
      <c r="L4" s="299"/>
      <c r="M4" s="299"/>
      <c r="N4" s="163"/>
    </row>
    <row r="5" spans="1:16">
      <c r="B5" s="301" t="s">
        <v>51</v>
      </c>
      <c r="C5" s="301"/>
      <c r="D5" s="301"/>
      <c r="E5" s="301"/>
      <c r="F5" s="301"/>
      <c r="G5" s="301"/>
      <c r="H5" s="301"/>
      <c r="I5" s="301"/>
      <c r="J5" s="301"/>
      <c r="K5" s="301"/>
      <c r="L5" s="301"/>
      <c r="M5" s="301"/>
      <c r="N5" s="163"/>
    </row>
    <row r="6" spans="1:16">
      <c r="B6" s="299" t="s">
        <v>42</v>
      </c>
      <c r="C6" s="299"/>
      <c r="D6" s="299"/>
      <c r="E6" s="299"/>
      <c r="F6" s="299"/>
      <c r="G6" s="299"/>
      <c r="H6" s="299"/>
      <c r="I6" s="299"/>
      <c r="J6" s="299"/>
      <c r="K6" s="299"/>
      <c r="L6" s="299"/>
      <c r="M6" s="299"/>
      <c r="N6" s="163"/>
    </row>
    <row r="8" spans="1:16" ht="68.099999999999994" customHeight="1">
      <c r="A8" s="305" t="s">
        <v>11</v>
      </c>
      <c r="B8" s="305"/>
      <c r="C8" s="302" t="s">
        <v>27</v>
      </c>
      <c r="D8" s="302" t="s">
        <v>12</v>
      </c>
      <c r="E8" s="309" t="s">
        <v>59</v>
      </c>
      <c r="F8" s="310"/>
      <c r="G8" s="310"/>
      <c r="H8" s="310"/>
      <c r="I8" s="310"/>
      <c r="J8" s="310"/>
      <c r="K8" s="302" t="s">
        <v>13</v>
      </c>
      <c r="L8" s="302" t="s">
        <v>29</v>
      </c>
      <c r="M8" s="302" t="s">
        <v>30</v>
      </c>
      <c r="N8" s="305" t="s">
        <v>38</v>
      </c>
      <c r="O8" s="305"/>
      <c r="P8" s="305"/>
    </row>
    <row r="9" spans="1:16" ht="18.95" customHeight="1">
      <c r="A9" s="305"/>
      <c r="B9" s="305"/>
      <c r="C9" s="303"/>
      <c r="D9" s="303"/>
      <c r="E9" s="302" t="s">
        <v>21</v>
      </c>
      <c r="F9" s="305" t="s">
        <v>20</v>
      </c>
      <c r="G9" s="305"/>
      <c r="H9" s="305"/>
      <c r="I9" s="305"/>
      <c r="J9" s="302" t="s">
        <v>19</v>
      </c>
      <c r="K9" s="303"/>
      <c r="L9" s="303"/>
      <c r="M9" s="303"/>
      <c r="N9" s="307" t="s">
        <v>43</v>
      </c>
      <c r="O9" s="307" t="s">
        <v>44</v>
      </c>
      <c r="P9" s="307" t="s">
        <v>45</v>
      </c>
    </row>
    <row r="10" spans="1:16" s="165" customFormat="1" ht="192" customHeight="1">
      <c r="A10" s="305"/>
      <c r="B10" s="305"/>
      <c r="C10" s="304"/>
      <c r="D10" s="303"/>
      <c r="E10" s="306"/>
      <c r="F10" s="136" t="s">
        <v>24</v>
      </c>
      <c r="G10" s="136" t="s">
        <v>22</v>
      </c>
      <c r="H10" s="164" t="s">
        <v>23</v>
      </c>
      <c r="I10" s="164" t="s">
        <v>50</v>
      </c>
      <c r="J10" s="304"/>
      <c r="K10" s="304"/>
      <c r="L10" s="304"/>
      <c r="M10" s="304"/>
      <c r="N10" s="308"/>
      <c r="O10" s="308"/>
      <c r="P10" s="308"/>
    </row>
    <row r="11" spans="1:16" s="165" customFormat="1" ht="36" customHeight="1">
      <c r="A11" s="305"/>
      <c r="B11" s="305"/>
      <c r="C11" s="140" t="s">
        <v>28</v>
      </c>
      <c r="D11" s="140" t="s">
        <v>0</v>
      </c>
      <c r="E11" s="140" t="s">
        <v>1</v>
      </c>
      <c r="F11" s="140" t="s">
        <v>1</v>
      </c>
      <c r="G11" s="140" t="s">
        <v>1</v>
      </c>
      <c r="H11" s="140" t="s">
        <v>1</v>
      </c>
      <c r="I11" s="140" t="s">
        <v>1</v>
      </c>
      <c r="J11" s="140" t="s">
        <v>1</v>
      </c>
      <c r="K11" s="140" t="s">
        <v>18</v>
      </c>
      <c r="L11" s="140" t="s">
        <v>17</v>
      </c>
      <c r="M11" s="140" t="s">
        <v>17</v>
      </c>
      <c r="N11" s="140" t="s">
        <v>1</v>
      </c>
      <c r="O11" s="140" t="s">
        <v>1</v>
      </c>
      <c r="P11" s="140" t="s">
        <v>1</v>
      </c>
    </row>
    <row r="12" spans="1:16">
      <c r="A12" s="311">
        <v>1</v>
      </c>
      <c r="B12" s="311"/>
      <c r="C12" s="38">
        <v>2</v>
      </c>
      <c r="D12" s="38">
        <v>3</v>
      </c>
      <c r="E12" s="38">
        <v>4</v>
      </c>
      <c r="F12" s="38">
        <v>5</v>
      </c>
      <c r="G12" s="38">
        <v>6</v>
      </c>
      <c r="H12" s="38">
        <v>7</v>
      </c>
      <c r="I12" s="38">
        <v>8</v>
      </c>
      <c r="J12" s="38">
        <v>9</v>
      </c>
      <c r="K12" s="38">
        <v>10</v>
      </c>
      <c r="L12" s="38">
        <v>11</v>
      </c>
      <c r="M12" s="38">
        <v>12</v>
      </c>
      <c r="N12" s="38">
        <v>13</v>
      </c>
      <c r="O12" s="38">
        <v>14</v>
      </c>
      <c r="P12" s="38">
        <v>15</v>
      </c>
    </row>
    <row r="13" spans="1:16" ht="57" customHeight="1">
      <c r="A13" s="312" t="s">
        <v>14</v>
      </c>
      <c r="B13" s="313"/>
      <c r="C13" s="179"/>
      <c r="D13" s="180"/>
      <c r="E13" s="180"/>
      <c r="F13" s="180"/>
      <c r="G13" s="180"/>
      <c r="H13" s="180"/>
      <c r="I13" s="180"/>
      <c r="J13" s="180"/>
      <c r="K13" s="180"/>
      <c r="L13" s="180"/>
      <c r="M13" s="180"/>
      <c r="N13" s="180"/>
      <c r="O13" s="183"/>
      <c r="P13" s="184"/>
    </row>
    <row r="14" spans="1:16" ht="15.75" customHeight="1">
      <c r="A14" s="314" t="s">
        <v>35</v>
      </c>
      <c r="B14" s="314"/>
      <c r="C14" s="161">
        <f>C16+C17+C18+C19+C20+C21+C22+C23</f>
        <v>857</v>
      </c>
      <c r="D14" s="161">
        <f>D16+D17+D18+D22+D23</f>
        <v>666.5</v>
      </c>
      <c r="E14" s="161">
        <f>E16+E17+E18+E19+E20+E21+E22+E23</f>
        <v>12899.641</v>
      </c>
      <c r="F14" s="161">
        <f t="shared" ref="F14:J14" si="0">F16+F17+F18+F19+F20+F21+F22+F23</f>
        <v>11.352</v>
      </c>
      <c r="G14" s="166">
        <f t="shared" si="0"/>
        <v>132.35</v>
      </c>
      <c r="H14" s="161">
        <f t="shared" si="0"/>
        <v>11236.762999999999</v>
      </c>
      <c r="I14" s="161">
        <f t="shared" si="0"/>
        <v>1519.1759999999999</v>
      </c>
      <c r="J14" s="161">
        <f t="shared" si="0"/>
        <v>0</v>
      </c>
      <c r="K14" s="141">
        <f>(F14+G14+H14+I14)/D14*1000</f>
        <v>19354.300075018753</v>
      </c>
      <c r="L14" s="41" t="s">
        <v>2</v>
      </c>
      <c r="M14" s="41" t="s">
        <v>2</v>
      </c>
      <c r="N14" s="41"/>
      <c r="O14" s="145"/>
      <c r="P14" s="143"/>
    </row>
    <row r="15" spans="1:16" ht="15.75" customHeight="1">
      <c r="A15" s="285" t="s">
        <v>3</v>
      </c>
      <c r="B15" s="286"/>
      <c r="C15" s="148"/>
      <c r="D15" s="148"/>
      <c r="E15" s="148"/>
      <c r="F15" s="148"/>
      <c r="G15" s="148"/>
      <c r="H15" s="148"/>
      <c r="I15" s="148"/>
      <c r="J15" s="148"/>
      <c r="K15" s="148"/>
      <c r="L15" s="148"/>
      <c r="M15" s="148"/>
      <c r="N15" s="148"/>
      <c r="O15" s="145"/>
      <c r="P15" s="143"/>
    </row>
    <row r="16" spans="1:16" ht="48.75" customHeight="1">
      <c r="A16" s="285" t="s">
        <v>4</v>
      </c>
      <c r="B16" s="286"/>
      <c r="C16" s="161">
        <v>21</v>
      </c>
      <c r="D16" s="41">
        <v>13</v>
      </c>
      <c r="E16" s="41">
        <f>F16+G16+H16+I16</f>
        <v>541.16499999999996</v>
      </c>
      <c r="F16" s="41">
        <v>0</v>
      </c>
      <c r="G16" s="41">
        <v>6.4969999999999999</v>
      </c>
      <c r="H16" s="41">
        <v>534.66800000000001</v>
      </c>
      <c r="I16" s="41">
        <v>0</v>
      </c>
      <c r="J16" s="41"/>
      <c r="K16" s="141">
        <f>(F16+G16+H16+I16)/D16*1000</f>
        <v>41628.076923076915</v>
      </c>
      <c r="L16" s="41" t="s">
        <v>2</v>
      </c>
      <c r="M16" s="41" t="s">
        <v>2</v>
      </c>
      <c r="N16" s="41" t="s">
        <v>2</v>
      </c>
      <c r="O16" s="41" t="s">
        <v>2</v>
      </c>
      <c r="P16" s="38" t="s">
        <v>2</v>
      </c>
    </row>
    <row r="17" spans="1:16" ht="75.75" customHeight="1">
      <c r="A17" s="285" t="s">
        <v>46</v>
      </c>
      <c r="B17" s="286"/>
      <c r="C17" s="161">
        <v>42</v>
      </c>
      <c r="D17" s="41">
        <v>48</v>
      </c>
      <c r="E17" s="41">
        <f t="shared" ref="E17:E38" si="1">F17+G17+H17+I17</f>
        <v>1302.0049999999999</v>
      </c>
      <c r="F17" s="141">
        <v>7.74</v>
      </c>
      <c r="G17" s="41"/>
      <c r="H17" s="41">
        <v>1158.9079999999999</v>
      </c>
      <c r="I17" s="41">
        <v>135.357</v>
      </c>
      <c r="J17" s="41"/>
      <c r="K17" s="141">
        <f t="shared" ref="K17:K48" si="2">(F17+G17+H17+I17)/D17*1000</f>
        <v>27125.104166666664</v>
      </c>
      <c r="L17" s="41" t="s">
        <v>2</v>
      </c>
      <c r="M17" s="41" t="s">
        <v>2</v>
      </c>
      <c r="N17" s="41" t="s">
        <v>2</v>
      </c>
      <c r="O17" s="41" t="s">
        <v>2</v>
      </c>
      <c r="P17" s="38" t="s">
        <v>2</v>
      </c>
    </row>
    <row r="18" spans="1:16" ht="86.1" customHeight="1">
      <c r="A18" s="285" t="s">
        <v>31</v>
      </c>
      <c r="B18" s="286"/>
      <c r="C18" s="161">
        <v>267.35000000000002</v>
      </c>
      <c r="D18" s="41">
        <v>221</v>
      </c>
      <c r="E18" s="41">
        <f t="shared" si="1"/>
        <v>5764.268</v>
      </c>
      <c r="F18" s="41">
        <v>3.6120000000000001</v>
      </c>
      <c r="G18" s="41">
        <v>125.85299999999999</v>
      </c>
      <c r="H18" s="41">
        <v>5634.8029999999999</v>
      </c>
      <c r="I18" s="187">
        <v>0</v>
      </c>
      <c r="J18" s="41"/>
      <c r="K18" s="141">
        <f>(F18+G18+H18+I18)/D18*1000</f>
        <v>26082.660633484164</v>
      </c>
      <c r="L18" s="158">
        <f>(K18/22000)*100</f>
        <v>118.55754833401892</v>
      </c>
      <c r="M18" s="158">
        <f>(K18/23840)*100</f>
        <v>109.40713352971545</v>
      </c>
      <c r="N18" s="41">
        <v>19.760000000000002</v>
      </c>
      <c r="O18" s="145"/>
      <c r="P18" s="143"/>
    </row>
    <row r="19" spans="1:16" ht="0.6" customHeight="1">
      <c r="A19" s="285" t="s">
        <v>39</v>
      </c>
      <c r="B19" s="286"/>
      <c r="C19" s="161"/>
      <c r="D19" s="41"/>
      <c r="E19" s="41">
        <f t="shared" si="1"/>
        <v>0</v>
      </c>
      <c r="F19" s="41"/>
      <c r="G19" s="41"/>
      <c r="H19" s="41"/>
      <c r="I19" s="41"/>
      <c r="J19" s="41"/>
      <c r="K19" s="141"/>
      <c r="L19" s="41"/>
      <c r="M19" s="41"/>
      <c r="N19" s="41" t="s">
        <v>2</v>
      </c>
      <c r="O19" s="41" t="s">
        <v>2</v>
      </c>
      <c r="P19" s="38" t="s">
        <v>2</v>
      </c>
    </row>
    <row r="20" spans="1:16" ht="44.45" hidden="1" customHeight="1">
      <c r="A20" s="285" t="s">
        <v>33</v>
      </c>
      <c r="B20" s="286"/>
      <c r="C20" s="161"/>
      <c r="D20" s="41"/>
      <c r="E20" s="41">
        <f t="shared" si="1"/>
        <v>0</v>
      </c>
      <c r="F20" s="41"/>
      <c r="G20" s="41"/>
      <c r="H20" s="41"/>
      <c r="I20" s="41"/>
      <c r="J20" s="41"/>
      <c r="K20" s="141"/>
      <c r="L20" s="41"/>
      <c r="M20" s="41"/>
      <c r="N20" s="41" t="s">
        <v>2</v>
      </c>
      <c r="O20" s="41" t="s">
        <v>2</v>
      </c>
      <c r="P20" s="38" t="s">
        <v>2</v>
      </c>
    </row>
    <row r="21" spans="1:16" ht="44.45" hidden="1" customHeight="1">
      <c r="A21" s="285" t="s">
        <v>34</v>
      </c>
      <c r="B21" s="286"/>
      <c r="C21" s="161"/>
      <c r="D21" s="41"/>
      <c r="E21" s="41">
        <f t="shared" si="1"/>
        <v>0</v>
      </c>
      <c r="F21" s="41"/>
      <c r="G21" s="41"/>
      <c r="H21" s="41"/>
      <c r="I21" s="41"/>
      <c r="J21" s="41"/>
      <c r="K21" s="141"/>
      <c r="L21" s="41"/>
      <c r="M21" s="41"/>
      <c r="N21" s="41" t="s">
        <v>2</v>
      </c>
      <c r="O21" s="41" t="s">
        <v>2</v>
      </c>
      <c r="P21" s="38" t="s">
        <v>2</v>
      </c>
    </row>
    <row r="22" spans="1:16" ht="35.25" customHeight="1">
      <c r="A22" s="285" t="s">
        <v>7</v>
      </c>
      <c r="B22" s="286"/>
      <c r="C22" s="161"/>
      <c r="D22" s="41"/>
      <c r="E22" s="41">
        <f t="shared" si="1"/>
        <v>0</v>
      </c>
      <c r="F22" s="41"/>
      <c r="G22" s="41"/>
      <c r="H22" s="41"/>
      <c r="I22" s="41"/>
      <c r="J22" s="41"/>
      <c r="K22" s="141"/>
      <c r="L22" s="41"/>
      <c r="M22" s="41"/>
      <c r="N22" s="41" t="s">
        <v>2</v>
      </c>
      <c r="O22" s="41" t="s">
        <v>2</v>
      </c>
      <c r="P22" s="38" t="s">
        <v>2</v>
      </c>
    </row>
    <row r="23" spans="1:16" ht="47.1" customHeight="1">
      <c r="A23" s="285" t="s">
        <v>5</v>
      </c>
      <c r="B23" s="286"/>
      <c r="C23" s="161">
        <v>526.65</v>
      </c>
      <c r="D23" s="41">
        <v>384.5</v>
      </c>
      <c r="E23" s="41">
        <f t="shared" si="1"/>
        <v>5292.2029999999995</v>
      </c>
      <c r="F23" s="41">
        <v>0</v>
      </c>
      <c r="G23" s="41">
        <v>0</v>
      </c>
      <c r="H23" s="41">
        <v>3908.384</v>
      </c>
      <c r="I23" s="41">
        <v>1383.819</v>
      </c>
      <c r="J23" s="41"/>
      <c r="K23" s="141">
        <f t="shared" si="2"/>
        <v>13763.856957087124</v>
      </c>
      <c r="L23" s="41" t="s">
        <v>2</v>
      </c>
      <c r="M23" s="41" t="s">
        <v>2</v>
      </c>
      <c r="N23" s="41" t="s">
        <v>2</v>
      </c>
      <c r="O23" s="41" t="s">
        <v>2</v>
      </c>
      <c r="P23" s="38" t="s">
        <v>2</v>
      </c>
    </row>
    <row r="24" spans="1:16" ht="37.5" customHeight="1">
      <c r="A24" s="312" t="s">
        <v>15</v>
      </c>
      <c r="B24" s="313"/>
      <c r="C24" s="179"/>
      <c r="D24" s="180"/>
      <c r="E24" s="181"/>
      <c r="F24" s="180"/>
      <c r="G24" s="180"/>
      <c r="H24" s="180"/>
      <c r="I24" s="180"/>
      <c r="J24" s="180"/>
      <c r="K24" s="182"/>
      <c r="L24" s="180"/>
      <c r="M24" s="180"/>
      <c r="N24" s="180"/>
      <c r="O24" s="183"/>
      <c r="P24" s="184"/>
    </row>
    <row r="25" spans="1:16" ht="19.5" customHeight="1">
      <c r="A25" s="314" t="s">
        <v>35</v>
      </c>
      <c r="B25" s="314"/>
      <c r="C25" s="41">
        <f>C27+C28+C29+C33+C34+C35+C36+C37</f>
        <v>1134.75</v>
      </c>
      <c r="D25" s="41">
        <f t="shared" ref="D25:I25" si="3">D27+D28+D29+D33+D34+D35+D36+D37</f>
        <v>826</v>
      </c>
      <c r="E25" s="41">
        <f t="shared" si="3"/>
        <v>22096.109999999997</v>
      </c>
      <c r="F25" s="41">
        <f t="shared" si="3"/>
        <v>81.924999999999997</v>
      </c>
      <c r="G25" s="41">
        <f t="shared" si="3"/>
        <v>285.66400000000004</v>
      </c>
      <c r="H25" s="41">
        <f t="shared" si="3"/>
        <v>21728.520999999997</v>
      </c>
      <c r="I25" s="41">
        <f t="shared" si="3"/>
        <v>0</v>
      </c>
      <c r="J25" s="41"/>
      <c r="K25" s="141">
        <f>(E25/D25)*1000</f>
        <v>26750.738498789342</v>
      </c>
      <c r="L25" s="41" t="s">
        <v>2</v>
      </c>
      <c r="M25" s="41" t="s">
        <v>2</v>
      </c>
      <c r="N25" s="41"/>
      <c r="O25" s="145"/>
      <c r="P25" s="143"/>
    </row>
    <row r="26" spans="1:16" ht="15.75" customHeight="1">
      <c r="A26" s="285" t="s">
        <v>3</v>
      </c>
      <c r="B26" s="286"/>
      <c r="C26" s="148"/>
      <c r="D26" s="148"/>
      <c r="E26" s="41"/>
      <c r="F26" s="148"/>
      <c r="G26" s="148"/>
      <c r="H26" s="148"/>
      <c r="I26" s="148"/>
      <c r="J26" s="148"/>
      <c r="K26" s="141"/>
      <c r="L26" s="148"/>
      <c r="M26" s="148"/>
      <c r="N26" s="148"/>
      <c r="O26" s="145"/>
      <c r="P26" s="143"/>
    </row>
    <row r="27" spans="1:16" ht="30.75" customHeight="1">
      <c r="A27" s="285" t="s">
        <v>4</v>
      </c>
      <c r="B27" s="286"/>
      <c r="C27" s="161">
        <v>23</v>
      </c>
      <c r="D27" s="41">
        <v>23</v>
      </c>
      <c r="E27" s="41">
        <f t="shared" si="1"/>
        <v>1259.1279999999999</v>
      </c>
      <c r="F27" s="41">
        <v>25.757999999999999</v>
      </c>
      <c r="G27" s="41">
        <v>16.754000000000001</v>
      </c>
      <c r="H27" s="41">
        <v>1216.616</v>
      </c>
      <c r="I27" s="41">
        <v>0</v>
      </c>
      <c r="J27" s="41"/>
      <c r="K27" s="141">
        <f t="shared" si="2"/>
        <v>54744.695652173912</v>
      </c>
      <c r="L27" s="41" t="s">
        <v>2</v>
      </c>
      <c r="M27" s="41" t="s">
        <v>2</v>
      </c>
      <c r="N27" s="41" t="s">
        <v>2</v>
      </c>
      <c r="O27" s="41" t="s">
        <v>2</v>
      </c>
      <c r="P27" s="38" t="s">
        <v>2</v>
      </c>
    </row>
    <row r="28" spans="1:16" ht="92.1" customHeight="1">
      <c r="A28" s="285" t="s">
        <v>40</v>
      </c>
      <c r="B28" s="286"/>
      <c r="C28" s="142">
        <v>67.25</v>
      </c>
      <c r="D28" s="41">
        <v>73</v>
      </c>
      <c r="E28" s="41">
        <f t="shared" si="1"/>
        <v>3231.5859999999998</v>
      </c>
      <c r="F28" s="41">
        <v>8.6289999999999996</v>
      </c>
      <c r="G28" s="41"/>
      <c r="H28" s="41">
        <v>3222.9569999999999</v>
      </c>
      <c r="I28" s="41">
        <v>0</v>
      </c>
      <c r="J28" s="41"/>
      <c r="K28" s="141">
        <f t="shared" si="2"/>
        <v>44268.301369863009</v>
      </c>
      <c r="L28" s="41" t="s">
        <v>2</v>
      </c>
      <c r="M28" s="41" t="s">
        <v>2</v>
      </c>
      <c r="N28" s="41" t="s">
        <v>2</v>
      </c>
      <c r="O28" s="41" t="s">
        <v>2</v>
      </c>
      <c r="P28" s="38" t="s">
        <v>2</v>
      </c>
    </row>
    <row r="29" spans="1:16" ht="97.5" customHeight="1">
      <c r="A29" s="314" t="s">
        <v>83</v>
      </c>
      <c r="B29" s="314"/>
      <c r="C29" s="144">
        <v>672.55</v>
      </c>
      <c r="D29" s="144">
        <v>437.5</v>
      </c>
      <c r="E29" s="41">
        <f t="shared" si="1"/>
        <v>13570.778</v>
      </c>
      <c r="F29" s="144">
        <v>47.537999999999997</v>
      </c>
      <c r="G29" s="167">
        <v>268.91000000000003</v>
      </c>
      <c r="H29" s="144">
        <v>13254.33</v>
      </c>
      <c r="I29" s="144">
        <v>0</v>
      </c>
      <c r="J29" s="144" t="s">
        <v>86</v>
      </c>
      <c r="K29" s="141">
        <f t="shared" si="2"/>
        <v>31018.921142857143</v>
      </c>
      <c r="L29" s="150">
        <f>(K29/24500)*100</f>
        <v>126.60784139941693</v>
      </c>
      <c r="M29" s="150">
        <f>(K29/26400)*100</f>
        <v>117.49591341991341</v>
      </c>
      <c r="N29" s="144">
        <v>54.9</v>
      </c>
      <c r="O29" s="168"/>
      <c r="P29" s="169"/>
    </row>
    <row r="30" spans="1:16" ht="15.75" customHeight="1">
      <c r="A30" s="314" t="s">
        <v>26</v>
      </c>
      <c r="B30" s="285"/>
      <c r="C30" s="160"/>
      <c r="D30" s="152"/>
      <c r="E30" s="41">
        <f t="shared" si="1"/>
        <v>0</v>
      </c>
      <c r="F30" s="152"/>
      <c r="G30" s="152"/>
      <c r="H30" s="152"/>
      <c r="I30" s="152"/>
      <c r="J30" s="152"/>
      <c r="K30" s="141"/>
      <c r="L30" s="152"/>
      <c r="M30" s="152"/>
      <c r="N30" s="152"/>
      <c r="O30" s="170"/>
      <c r="P30" s="171"/>
    </row>
    <row r="31" spans="1:16" ht="22.5" customHeight="1">
      <c r="A31" s="315" t="s">
        <v>37</v>
      </c>
      <c r="B31" s="316"/>
      <c r="C31" s="155">
        <v>584.76</v>
      </c>
      <c r="D31" s="155">
        <v>403</v>
      </c>
      <c r="E31" s="41">
        <f t="shared" si="1"/>
        <v>12824.540999999999</v>
      </c>
      <c r="F31" s="155">
        <v>46.634999999999998</v>
      </c>
      <c r="G31" s="172">
        <v>268.91000000000003</v>
      </c>
      <c r="H31" s="155">
        <v>12508.995999999999</v>
      </c>
      <c r="I31" s="155"/>
      <c r="J31" s="155"/>
      <c r="K31" s="141">
        <f t="shared" si="2"/>
        <v>31822.682382133993</v>
      </c>
      <c r="L31" s="150">
        <f>(K31/24500)*100</f>
        <v>129.88849951891424</v>
      </c>
      <c r="M31" s="150">
        <f>(K31/26400)*100</f>
        <v>120.54046356868938</v>
      </c>
      <c r="N31" s="155">
        <v>45.9</v>
      </c>
      <c r="O31" s="173"/>
      <c r="P31" s="174"/>
    </row>
    <row r="32" spans="1:16" ht="25.5" customHeight="1">
      <c r="A32" s="315" t="s">
        <v>48</v>
      </c>
      <c r="B32" s="316"/>
      <c r="C32" s="175"/>
      <c r="D32" s="155"/>
      <c r="E32" s="41">
        <f t="shared" si="1"/>
        <v>0</v>
      </c>
      <c r="F32" s="155"/>
      <c r="G32" s="155"/>
      <c r="H32" s="155"/>
      <c r="I32" s="155"/>
      <c r="J32" s="155"/>
      <c r="K32" s="141"/>
      <c r="L32" s="155"/>
      <c r="M32" s="155"/>
      <c r="N32" s="155"/>
      <c r="O32" s="173"/>
      <c r="P32" s="174"/>
    </row>
    <row r="33" spans="1:16" ht="0.6" customHeight="1">
      <c r="A33" s="285" t="s">
        <v>39</v>
      </c>
      <c r="B33" s="286"/>
      <c r="C33" s="161"/>
      <c r="D33" s="41"/>
      <c r="E33" s="41">
        <f t="shared" si="1"/>
        <v>0</v>
      </c>
      <c r="F33" s="41"/>
      <c r="G33" s="41"/>
      <c r="H33" s="41"/>
      <c r="I33" s="41"/>
      <c r="J33" s="41"/>
      <c r="K33" s="141"/>
      <c r="L33" s="41"/>
      <c r="M33" s="41"/>
      <c r="N33" s="41" t="s">
        <v>2</v>
      </c>
      <c r="O33" s="41" t="s">
        <v>2</v>
      </c>
      <c r="P33" s="38" t="s">
        <v>2</v>
      </c>
    </row>
    <row r="34" spans="1:16" ht="44.45" hidden="1" customHeight="1">
      <c r="A34" s="285" t="s">
        <v>33</v>
      </c>
      <c r="B34" s="286"/>
      <c r="C34" s="161"/>
      <c r="D34" s="41"/>
      <c r="E34" s="41">
        <f t="shared" si="1"/>
        <v>0</v>
      </c>
      <c r="F34" s="41"/>
      <c r="G34" s="41"/>
      <c r="H34" s="41"/>
      <c r="I34" s="41"/>
      <c r="J34" s="41"/>
      <c r="K34" s="141"/>
      <c r="L34" s="41"/>
      <c r="M34" s="41"/>
      <c r="N34" s="41" t="s">
        <v>2</v>
      </c>
      <c r="O34" s="41" t="s">
        <v>2</v>
      </c>
      <c r="P34" s="38" t="s">
        <v>2</v>
      </c>
    </row>
    <row r="35" spans="1:16" ht="44.45" hidden="1" customHeight="1">
      <c r="A35" s="285" t="s">
        <v>34</v>
      </c>
      <c r="B35" s="286"/>
      <c r="C35" s="161"/>
      <c r="D35" s="41"/>
      <c r="E35" s="41">
        <f t="shared" si="1"/>
        <v>0</v>
      </c>
      <c r="F35" s="41"/>
      <c r="G35" s="41"/>
      <c r="H35" s="41"/>
      <c r="I35" s="41"/>
      <c r="J35" s="41"/>
      <c r="K35" s="141"/>
      <c r="L35" s="41"/>
      <c r="M35" s="41"/>
      <c r="N35" s="41" t="s">
        <v>2</v>
      </c>
      <c r="O35" s="41" t="s">
        <v>2</v>
      </c>
      <c r="P35" s="38" t="s">
        <v>2</v>
      </c>
    </row>
    <row r="36" spans="1:16" ht="37.5" customHeight="1">
      <c r="A36" s="285" t="s">
        <v>7</v>
      </c>
      <c r="B36" s="286"/>
      <c r="C36" s="161">
        <v>8</v>
      </c>
      <c r="D36" s="41">
        <v>3</v>
      </c>
      <c r="E36" s="41">
        <f t="shared" si="1"/>
        <v>66.742999999999995</v>
      </c>
      <c r="F36" s="41">
        <v>0</v>
      </c>
      <c r="G36" s="41"/>
      <c r="H36" s="41">
        <v>66.742999999999995</v>
      </c>
      <c r="I36" s="41"/>
      <c r="J36" s="41"/>
      <c r="K36" s="141">
        <f t="shared" si="2"/>
        <v>22247.666666666664</v>
      </c>
      <c r="L36" s="158">
        <f>(K36/21832.8)*100</f>
        <v>101.90019908883269</v>
      </c>
      <c r="M36" s="158">
        <f>(K36/21832)*100</f>
        <v>101.90393306461462</v>
      </c>
      <c r="N36" s="41" t="s">
        <v>2</v>
      </c>
      <c r="O36" s="41" t="s">
        <v>2</v>
      </c>
      <c r="P36" s="38" t="s">
        <v>2</v>
      </c>
    </row>
    <row r="37" spans="1:16" ht="46.5" customHeight="1">
      <c r="A37" s="285" t="s">
        <v>5</v>
      </c>
      <c r="B37" s="286"/>
      <c r="C37" s="161">
        <v>363.95</v>
      </c>
      <c r="D37" s="41">
        <v>289.5</v>
      </c>
      <c r="E37" s="41">
        <f t="shared" si="1"/>
        <v>3967.875</v>
      </c>
      <c r="F37" s="41">
        <v>0</v>
      </c>
      <c r="G37" s="41">
        <v>0</v>
      </c>
      <c r="H37" s="41">
        <v>3967.875</v>
      </c>
      <c r="I37" s="41"/>
      <c r="J37" s="41"/>
      <c r="K37" s="141">
        <f t="shared" si="2"/>
        <v>13705.958549222798</v>
      </c>
      <c r="L37" s="41" t="s">
        <v>2</v>
      </c>
      <c r="M37" s="41" t="s">
        <v>2</v>
      </c>
      <c r="N37" s="41" t="s">
        <v>2</v>
      </c>
      <c r="O37" s="41" t="s">
        <v>2</v>
      </c>
      <c r="P37" s="38" t="s">
        <v>2</v>
      </c>
    </row>
    <row r="38" spans="1:16" s="186" customFormat="1" ht="47.25" customHeight="1">
      <c r="A38" s="312" t="s">
        <v>16</v>
      </c>
      <c r="B38" s="313"/>
      <c r="C38" s="185"/>
      <c r="D38" s="181"/>
      <c r="E38" s="181">
        <f t="shared" si="1"/>
        <v>0</v>
      </c>
      <c r="F38" s="181"/>
      <c r="G38" s="181"/>
      <c r="H38" s="181"/>
      <c r="I38" s="181"/>
      <c r="J38" s="181"/>
      <c r="K38" s="182"/>
      <c r="L38" s="181"/>
      <c r="M38" s="181"/>
      <c r="N38" s="181"/>
      <c r="O38" s="183"/>
      <c r="P38" s="184"/>
    </row>
    <row r="39" spans="1:16" ht="15.75" customHeight="1">
      <c r="A39" s="314" t="s">
        <v>35</v>
      </c>
      <c r="B39" s="314"/>
      <c r="C39" s="142">
        <f>C41+C42+C43+C48</f>
        <v>134.88999999999999</v>
      </c>
      <c r="D39" s="142">
        <f t="shared" ref="D39:J39" si="4">D41+D42+D43+D48</f>
        <v>80</v>
      </c>
      <c r="E39" s="142">
        <f t="shared" si="4"/>
        <v>2267.19</v>
      </c>
      <c r="F39" s="142">
        <f t="shared" si="4"/>
        <v>7.0859999999999994</v>
      </c>
      <c r="G39" s="142">
        <f t="shared" si="4"/>
        <v>0</v>
      </c>
      <c r="H39" s="142">
        <f t="shared" si="4"/>
        <v>0</v>
      </c>
      <c r="I39" s="142">
        <f t="shared" si="4"/>
        <v>2260.1039999999998</v>
      </c>
      <c r="J39" s="142">
        <f t="shared" si="4"/>
        <v>0</v>
      </c>
      <c r="K39" s="142">
        <f>(E39/D39)*1000</f>
        <v>28339.875</v>
      </c>
      <c r="L39" s="144" t="s">
        <v>2</v>
      </c>
      <c r="M39" s="144" t="s">
        <v>2</v>
      </c>
      <c r="N39" s="144"/>
      <c r="O39" s="168"/>
      <c r="P39" s="169"/>
    </row>
    <row r="40" spans="1:16" ht="15.75" customHeight="1">
      <c r="A40" s="285" t="s">
        <v>3</v>
      </c>
      <c r="B40" s="317"/>
      <c r="C40" s="160"/>
      <c r="D40" s="152"/>
      <c r="E40" s="152"/>
      <c r="F40" s="152"/>
      <c r="G40" s="152"/>
      <c r="H40" s="152"/>
      <c r="I40" s="152"/>
      <c r="J40" s="152"/>
      <c r="K40" s="141"/>
      <c r="L40" s="152"/>
      <c r="M40" s="152"/>
      <c r="N40" s="152"/>
      <c r="O40" s="170"/>
      <c r="P40" s="171"/>
    </row>
    <row r="41" spans="1:16" ht="22.5" customHeight="1">
      <c r="A41" s="285" t="s">
        <v>4</v>
      </c>
      <c r="B41" s="286"/>
      <c r="C41" s="175">
        <v>4</v>
      </c>
      <c r="D41" s="155">
        <v>2</v>
      </c>
      <c r="E41" s="155">
        <f>F41+G41+H41+I41</f>
        <v>144.64099999999999</v>
      </c>
      <c r="F41" s="155">
        <v>2.7789999999999999</v>
      </c>
      <c r="G41" s="155">
        <v>0</v>
      </c>
      <c r="H41" s="155">
        <v>0</v>
      </c>
      <c r="I41" s="155">
        <v>141.86199999999999</v>
      </c>
      <c r="J41" s="155"/>
      <c r="K41" s="141">
        <f t="shared" si="2"/>
        <v>72320.5</v>
      </c>
      <c r="L41" s="155" t="s">
        <v>2</v>
      </c>
      <c r="M41" s="155" t="s">
        <v>2</v>
      </c>
      <c r="N41" s="155" t="s">
        <v>2</v>
      </c>
      <c r="O41" s="155" t="s">
        <v>2</v>
      </c>
      <c r="P41" s="42" t="s">
        <v>2</v>
      </c>
    </row>
    <row r="42" spans="1:16" ht="70.5" customHeight="1">
      <c r="A42" s="285" t="s">
        <v>47</v>
      </c>
      <c r="B42" s="286"/>
      <c r="C42" s="161">
        <v>9.25</v>
      </c>
      <c r="D42" s="41">
        <v>8</v>
      </c>
      <c r="E42" s="155">
        <f t="shared" ref="E42:E48" si="5">F42+G42+H42+I42</f>
        <v>330.53399999999999</v>
      </c>
      <c r="F42" s="41">
        <v>2.5009999999999999</v>
      </c>
      <c r="G42" s="41">
        <v>0</v>
      </c>
      <c r="H42" s="41">
        <v>0</v>
      </c>
      <c r="I42" s="41">
        <v>328.03300000000002</v>
      </c>
      <c r="J42" s="41"/>
      <c r="K42" s="141">
        <f t="shared" si="2"/>
        <v>41316.75</v>
      </c>
      <c r="L42" s="41" t="s">
        <v>2</v>
      </c>
      <c r="M42" s="41" t="s">
        <v>2</v>
      </c>
      <c r="N42" s="41" t="s">
        <v>2</v>
      </c>
      <c r="O42" s="41" t="s">
        <v>2</v>
      </c>
      <c r="P42" s="38" t="s">
        <v>2</v>
      </c>
    </row>
    <row r="43" spans="1:16" ht="84.6" customHeight="1">
      <c r="A43" s="319" t="s">
        <v>36</v>
      </c>
      <c r="B43" s="320"/>
      <c r="C43" s="176">
        <v>41.87</v>
      </c>
      <c r="D43" s="41">
        <v>42</v>
      </c>
      <c r="E43" s="155">
        <f t="shared" si="5"/>
        <v>1434.296</v>
      </c>
      <c r="F43" s="41">
        <v>1.806</v>
      </c>
      <c r="G43" s="41">
        <v>0</v>
      </c>
      <c r="H43" s="41">
        <v>0</v>
      </c>
      <c r="I43" s="41">
        <v>1432.49</v>
      </c>
      <c r="J43" s="41"/>
      <c r="K43" s="141">
        <f t="shared" si="2"/>
        <v>34149.904761904763</v>
      </c>
      <c r="L43" s="158">
        <f>(K43/21500)*100</f>
        <v>158.83676633444074</v>
      </c>
      <c r="M43" s="158">
        <f>(K43/22968.33)*100</f>
        <v>148.68257623390451</v>
      </c>
      <c r="N43" s="41"/>
      <c r="O43" s="145"/>
      <c r="P43" s="143"/>
    </row>
    <row r="44" spans="1:16" ht="44.45" hidden="1" customHeight="1">
      <c r="A44" s="285" t="s">
        <v>39</v>
      </c>
      <c r="B44" s="286"/>
      <c r="C44" s="161"/>
      <c r="D44" s="41"/>
      <c r="E44" s="155"/>
      <c r="F44" s="41"/>
      <c r="G44" s="41"/>
      <c r="H44" s="41"/>
      <c r="I44" s="41"/>
      <c r="J44" s="41"/>
      <c r="K44" s="141"/>
      <c r="L44" s="41"/>
      <c r="M44" s="41"/>
      <c r="N44" s="41" t="s">
        <v>2</v>
      </c>
      <c r="O44" s="41" t="s">
        <v>2</v>
      </c>
      <c r="P44" s="38" t="s">
        <v>2</v>
      </c>
    </row>
    <row r="45" spans="1:16" ht="44.45" hidden="1" customHeight="1">
      <c r="A45" s="285" t="s">
        <v>33</v>
      </c>
      <c r="B45" s="286"/>
      <c r="C45" s="161"/>
      <c r="D45" s="41"/>
      <c r="E45" s="155"/>
      <c r="F45" s="41"/>
      <c r="G45" s="41"/>
      <c r="H45" s="41"/>
      <c r="I45" s="41"/>
      <c r="J45" s="41"/>
      <c r="K45" s="141"/>
      <c r="L45" s="41"/>
      <c r="M45" s="41"/>
      <c r="N45" s="41" t="s">
        <v>2</v>
      </c>
      <c r="O45" s="41" t="s">
        <v>2</v>
      </c>
      <c r="P45" s="38" t="s">
        <v>2</v>
      </c>
    </row>
    <row r="46" spans="1:16" ht="44.45" hidden="1" customHeight="1">
      <c r="A46" s="285" t="s">
        <v>34</v>
      </c>
      <c r="B46" s="286"/>
      <c r="C46" s="41"/>
      <c r="D46" s="41"/>
      <c r="E46" s="155"/>
      <c r="F46" s="41"/>
      <c r="G46" s="41"/>
      <c r="H46" s="41"/>
      <c r="I46" s="41"/>
      <c r="J46" s="41"/>
      <c r="K46" s="141"/>
      <c r="L46" s="41"/>
      <c r="M46" s="41"/>
      <c r="N46" s="41" t="s">
        <v>2</v>
      </c>
      <c r="O46" s="41" t="s">
        <v>2</v>
      </c>
      <c r="P46" s="38" t="s">
        <v>2</v>
      </c>
    </row>
    <row r="47" spans="1:16" ht="44.45" hidden="1" customHeight="1">
      <c r="A47" s="285" t="s">
        <v>7</v>
      </c>
      <c r="B47" s="286"/>
      <c r="C47" s="161"/>
      <c r="D47" s="41"/>
      <c r="E47" s="155"/>
      <c r="F47" s="41"/>
      <c r="G47" s="41"/>
      <c r="H47" s="41"/>
      <c r="I47" s="41"/>
      <c r="J47" s="41"/>
      <c r="K47" s="141"/>
      <c r="L47" s="41"/>
      <c r="M47" s="41"/>
      <c r="N47" s="41" t="s">
        <v>2</v>
      </c>
      <c r="O47" s="41" t="s">
        <v>2</v>
      </c>
      <c r="P47" s="38" t="s">
        <v>2</v>
      </c>
    </row>
    <row r="48" spans="1:16" ht="44.45" customHeight="1">
      <c r="A48" s="285" t="s">
        <v>6</v>
      </c>
      <c r="B48" s="286"/>
      <c r="C48" s="161">
        <v>79.77</v>
      </c>
      <c r="D48" s="41">
        <v>28</v>
      </c>
      <c r="E48" s="155">
        <f t="shared" si="5"/>
        <v>357.71899999999999</v>
      </c>
      <c r="F48" s="41"/>
      <c r="G48" s="41"/>
      <c r="H48" s="41">
        <v>0</v>
      </c>
      <c r="I48" s="41">
        <v>357.71899999999999</v>
      </c>
      <c r="J48" s="41"/>
      <c r="K48" s="141">
        <f t="shared" si="2"/>
        <v>12775.678571428571</v>
      </c>
      <c r="L48" s="41" t="s">
        <v>2</v>
      </c>
      <c r="M48" s="41" t="s">
        <v>2</v>
      </c>
      <c r="N48" s="41" t="s">
        <v>2</v>
      </c>
      <c r="O48" s="41" t="s">
        <v>2</v>
      </c>
      <c r="P48" s="38" t="s">
        <v>2</v>
      </c>
    </row>
    <row r="49" spans="1:16" ht="19.5" customHeight="1">
      <c r="A49" s="32"/>
      <c r="B49" s="318" t="s">
        <v>76</v>
      </c>
      <c r="C49" s="318"/>
      <c r="D49" s="318"/>
      <c r="E49" s="318"/>
      <c r="F49" s="318"/>
      <c r="G49" s="318"/>
      <c r="H49" s="318"/>
      <c r="I49" s="32"/>
      <c r="J49" s="32"/>
      <c r="K49" s="32"/>
      <c r="L49" s="32"/>
      <c r="M49" s="32"/>
      <c r="N49" s="32"/>
      <c r="O49" s="177"/>
      <c r="P49" s="177"/>
    </row>
    <row r="50" spans="1:16" ht="46.5" customHeight="1">
      <c r="B50" s="43" t="s">
        <v>53</v>
      </c>
      <c r="C50" s="43"/>
      <c r="D50" s="178"/>
      <c r="E50" s="43"/>
      <c r="F50" s="43" t="s">
        <v>54</v>
      </c>
      <c r="G50" s="43"/>
      <c r="H50" s="43"/>
      <c r="I50" s="43"/>
      <c r="J50" s="43"/>
      <c r="K50" s="43"/>
    </row>
    <row r="51" spans="1:16">
      <c r="B51" s="43"/>
      <c r="C51" s="43"/>
      <c r="D51" s="43" t="s">
        <v>8</v>
      </c>
      <c r="E51" s="43"/>
      <c r="F51" s="43"/>
      <c r="G51" s="43"/>
      <c r="H51" s="43"/>
      <c r="I51" s="43"/>
      <c r="J51" s="43"/>
      <c r="K51" s="43"/>
    </row>
    <row r="52" spans="1:16">
      <c r="B52" s="43" t="s">
        <v>9</v>
      </c>
      <c r="C52" s="43"/>
      <c r="D52" s="43"/>
      <c r="E52" s="43"/>
      <c r="F52" s="43"/>
      <c r="G52" s="43"/>
      <c r="H52" s="43"/>
      <c r="I52" s="43"/>
      <c r="J52" s="43"/>
    </row>
    <row r="54" spans="1:16">
      <c r="A54" s="300" t="s">
        <v>55</v>
      </c>
      <c r="B54" s="300"/>
    </row>
    <row r="55" spans="1:16">
      <c r="A55" s="300" t="s">
        <v>56</v>
      </c>
      <c r="B55" s="300"/>
    </row>
  </sheetData>
  <mergeCells count="60">
    <mergeCell ref="A48:B48"/>
    <mergeCell ref="B49:H49"/>
    <mergeCell ref="A54:B54"/>
    <mergeCell ref="A55:B55"/>
    <mergeCell ref="A42:B42"/>
    <mergeCell ref="A43:B43"/>
    <mergeCell ref="A44:B44"/>
    <mergeCell ref="A45:B45"/>
    <mergeCell ref="A46:B46"/>
    <mergeCell ref="A47:B47"/>
    <mergeCell ref="A41:B41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13:B13"/>
    <mergeCell ref="A14:B14"/>
    <mergeCell ref="A15:B15"/>
    <mergeCell ref="A16:B16"/>
    <mergeCell ref="A29:B29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17:B17"/>
    <mergeCell ref="M8:M10"/>
    <mergeCell ref="N8:P8"/>
    <mergeCell ref="E9:E10"/>
    <mergeCell ref="F9:I9"/>
    <mergeCell ref="J9:J10"/>
    <mergeCell ref="N9:N10"/>
    <mergeCell ref="O9:O10"/>
    <mergeCell ref="P9:P10"/>
    <mergeCell ref="A8:B11"/>
    <mergeCell ref="C8:C10"/>
    <mergeCell ref="D8:D10"/>
    <mergeCell ref="E8:J8"/>
    <mergeCell ref="K8:K10"/>
    <mergeCell ref="L8:L10"/>
    <mergeCell ref="A12:B12"/>
    <mergeCell ref="B6:M6"/>
    <mergeCell ref="B1:M1"/>
    <mergeCell ref="B2:M2"/>
    <mergeCell ref="B3:M3"/>
    <mergeCell ref="B4:M4"/>
    <mergeCell ref="B5:M5"/>
  </mergeCells>
  <pageMargins left="0.70866141732283472" right="0.70866141732283472" top="0.74803149606299213" bottom="0.74803149606299213" header="0.31496062992125984" footer="0.31496062992125984"/>
  <pageSetup paperSize="9" scale="5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55"/>
  <sheetViews>
    <sheetView tabSelected="1" view="pageBreakPreview" zoomScale="60" zoomScaleNormal="100" workbookViewId="0">
      <selection activeCell="G26" sqref="G26"/>
    </sheetView>
  </sheetViews>
  <sheetFormatPr defaultColWidth="8.7109375" defaultRowHeight="15.75"/>
  <cols>
    <col min="1" max="1" width="4.7109375" style="36" customWidth="1"/>
    <col min="2" max="2" width="25.42578125" style="36" customWidth="1"/>
    <col min="3" max="3" width="13.42578125" style="36" customWidth="1"/>
    <col min="4" max="4" width="17.7109375" style="36" customWidth="1"/>
    <col min="5" max="5" width="14.42578125" style="36" customWidth="1"/>
    <col min="6" max="6" width="17.42578125" style="36" customWidth="1"/>
    <col min="7" max="7" width="26.28515625" style="36" customWidth="1"/>
    <col min="8" max="9" width="12.5703125" style="36" customWidth="1"/>
    <col min="10" max="10" width="16.42578125" style="36" customWidth="1"/>
    <col min="11" max="11" width="16.7109375" style="36" customWidth="1"/>
    <col min="12" max="12" width="14.28515625" style="36" customWidth="1"/>
    <col min="13" max="14" width="14.140625" style="36" customWidth="1"/>
    <col min="15" max="15" width="18.28515625" style="36" customWidth="1"/>
    <col min="16" max="16" width="17.42578125" style="36" customWidth="1"/>
    <col min="17" max="16384" width="8.7109375" style="36"/>
  </cols>
  <sheetData>
    <row r="1" spans="1:16">
      <c r="B1" s="300" t="s">
        <v>49</v>
      </c>
      <c r="C1" s="300"/>
      <c r="D1" s="300"/>
      <c r="E1" s="300"/>
      <c r="F1" s="300"/>
      <c r="G1" s="300"/>
      <c r="H1" s="300"/>
      <c r="I1" s="300"/>
      <c r="J1" s="300"/>
      <c r="K1" s="300"/>
      <c r="L1" s="300"/>
      <c r="M1" s="300"/>
      <c r="N1" s="191"/>
    </row>
    <row r="2" spans="1:16">
      <c r="B2" s="300" t="s">
        <v>41</v>
      </c>
      <c r="C2" s="300"/>
      <c r="D2" s="300"/>
      <c r="E2" s="300"/>
      <c r="F2" s="300"/>
      <c r="G2" s="300"/>
      <c r="H2" s="300"/>
      <c r="I2" s="300"/>
      <c r="J2" s="300"/>
      <c r="K2" s="300"/>
      <c r="L2" s="300"/>
      <c r="M2" s="300"/>
      <c r="N2" s="191"/>
      <c r="P2" s="162"/>
    </row>
    <row r="3" spans="1:16">
      <c r="B3" s="300" t="s">
        <v>87</v>
      </c>
      <c r="C3" s="300"/>
      <c r="D3" s="300"/>
      <c r="E3" s="300"/>
      <c r="F3" s="300"/>
      <c r="G3" s="300"/>
      <c r="H3" s="300"/>
      <c r="I3" s="300"/>
      <c r="J3" s="300"/>
      <c r="K3" s="300"/>
      <c r="L3" s="300"/>
      <c r="M3" s="300"/>
      <c r="N3" s="191"/>
    </row>
    <row r="4" spans="1:16">
      <c r="B4" s="299" t="s">
        <v>10</v>
      </c>
      <c r="C4" s="299"/>
      <c r="D4" s="299"/>
      <c r="E4" s="299"/>
      <c r="F4" s="299"/>
      <c r="G4" s="299"/>
      <c r="H4" s="299"/>
      <c r="I4" s="299"/>
      <c r="J4" s="299"/>
      <c r="K4" s="299"/>
      <c r="L4" s="299"/>
      <c r="M4" s="299"/>
      <c r="N4" s="163"/>
    </row>
    <row r="5" spans="1:16">
      <c r="B5" s="301" t="s">
        <v>51</v>
      </c>
      <c r="C5" s="301"/>
      <c r="D5" s="301"/>
      <c r="E5" s="301"/>
      <c r="F5" s="301"/>
      <c r="G5" s="301"/>
      <c r="H5" s="301"/>
      <c r="I5" s="301"/>
      <c r="J5" s="301"/>
      <c r="K5" s="301"/>
      <c r="L5" s="301"/>
      <c r="M5" s="301"/>
      <c r="N5" s="163"/>
    </row>
    <row r="6" spans="1:16">
      <c r="B6" s="299" t="s">
        <v>42</v>
      </c>
      <c r="C6" s="299"/>
      <c r="D6" s="299"/>
      <c r="E6" s="299"/>
      <c r="F6" s="299"/>
      <c r="G6" s="299"/>
      <c r="H6" s="299"/>
      <c r="I6" s="299"/>
      <c r="J6" s="299"/>
      <c r="K6" s="299"/>
      <c r="L6" s="299"/>
      <c r="M6" s="299"/>
      <c r="N6" s="163"/>
    </row>
    <row r="8" spans="1:16" ht="68.099999999999994" customHeight="1">
      <c r="A8" s="305" t="s">
        <v>11</v>
      </c>
      <c r="B8" s="305"/>
      <c r="C8" s="302" t="s">
        <v>27</v>
      </c>
      <c r="D8" s="302" t="s">
        <v>12</v>
      </c>
      <c r="E8" s="309" t="s">
        <v>59</v>
      </c>
      <c r="F8" s="310"/>
      <c r="G8" s="310"/>
      <c r="H8" s="310"/>
      <c r="I8" s="310"/>
      <c r="J8" s="310"/>
      <c r="K8" s="302" t="s">
        <v>13</v>
      </c>
      <c r="L8" s="302" t="s">
        <v>29</v>
      </c>
      <c r="M8" s="302" t="s">
        <v>30</v>
      </c>
      <c r="N8" s="305" t="s">
        <v>38</v>
      </c>
      <c r="O8" s="305"/>
      <c r="P8" s="305"/>
    </row>
    <row r="9" spans="1:16" ht="18.95" customHeight="1">
      <c r="A9" s="305"/>
      <c r="B9" s="305"/>
      <c r="C9" s="303"/>
      <c r="D9" s="303"/>
      <c r="E9" s="302" t="s">
        <v>21</v>
      </c>
      <c r="F9" s="305" t="s">
        <v>20</v>
      </c>
      <c r="G9" s="305"/>
      <c r="H9" s="305"/>
      <c r="I9" s="305"/>
      <c r="J9" s="302" t="s">
        <v>19</v>
      </c>
      <c r="K9" s="303"/>
      <c r="L9" s="303"/>
      <c r="M9" s="303"/>
      <c r="N9" s="307" t="s">
        <v>43</v>
      </c>
      <c r="O9" s="307" t="s">
        <v>44</v>
      </c>
      <c r="P9" s="307" t="s">
        <v>45</v>
      </c>
    </row>
    <row r="10" spans="1:16" s="165" customFormat="1" ht="192" customHeight="1">
      <c r="A10" s="305"/>
      <c r="B10" s="305"/>
      <c r="C10" s="304"/>
      <c r="D10" s="303"/>
      <c r="E10" s="306"/>
      <c r="F10" s="192" t="s">
        <v>24</v>
      </c>
      <c r="G10" s="192" t="s">
        <v>22</v>
      </c>
      <c r="H10" s="193" t="s">
        <v>23</v>
      </c>
      <c r="I10" s="193" t="s">
        <v>50</v>
      </c>
      <c r="J10" s="304"/>
      <c r="K10" s="304"/>
      <c r="L10" s="304"/>
      <c r="M10" s="304"/>
      <c r="N10" s="308"/>
      <c r="O10" s="308"/>
      <c r="P10" s="308"/>
    </row>
    <row r="11" spans="1:16" s="165" customFormat="1" ht="36" customHeight="1">
      <c r="A11" s="305"/>
      <c r="B11" s="305"/>
      <c r="C11" s="194" t="s">
        <v>28</v>
      </c>
      <c r="D11" s="194" t="s">
        <v>0</v>
      </c>
      <c r="E11" s="194" t="s">
        <v>1</v>
      </c>
      <c r="F11" s="194" t="s">
        <v>1</v>
      </c>
      <c r="G11" s="194" t="s">
        <v>1</v>
      </c>
      <c r="H11" s="194" t="s">
        <v>1</v>
      </c>
      <c r="I11" s="194" t="s">
        <v>1</v>
      </c>
      <c r="J11" s="194" t="s">
        <v>1</v>
      </c>
      <c r="K11" s="194" t="s">
        <v>18</v>
      </c>
      <c r="L11" s="194" t="s">
        <v>17</v>
      </c>
      <c r="M11" s="194" t="s">
        <v>17</v>
      </c>
      <c r="N11" s="194" t="s">
        <v>1</v>
      </c>
      <c r="O11" s="194" t="s">
        <v>1</v>
      </c>
      <c r="P11" s="194" t="s">
        <v>1</v>
      </c>
    </row>
    <row r="12" spans="1:16">
      <c r="A12" s="311">
        <v>1</v>
      </c>
      <c r="B12" s="311"/>
      <c r="C12" s="195">
        <v>2</v>
      </c>
      <c r="D12" s="195">
        <v>3</v>
      </c>
      <c r="E12" s="195">
        <v>4</v>
      </c>
      <c r="F12" s="195">
        <v>5</v>
      </c>
      <c r="G12" s="195">
        <v>6</v>
      </c>
      <c r="H12" s="195">
        <v>7</v>
      </c>
      <c r="I12" s="195">
        <v>8</v>
      </c>
      <c r="J12" s="195">
        <v>9</v>
      </c>
      <c r="K12" s="195">
        <v>10</v>
      </c>
      <c r="L12" s="195">
        <v>11</v>
      </c>
      <c r="M12" s="195">
        <v>12</v>
      </c>
      <c r="N12" s="195">
        <v>13</v>
      </c>
      <c r="O12" s="195">
        <v>14</v>
      </c>
      <c r="P12" s="195">
        <v>15</v>
      </c>
    </row>
    <row r="13" spans="1:16" ht="57" customHeight="1">
      <c r="A13" s="312" t="s">
        <v>14</v>
      </c>
      <c r="B13" s="313"/>
      <c r="C13" s="179"/>
      <c r="D13" s="180"/>
      <c r="E13" s="180"/>
      <c r="F13" s="180"/>
      <c r="G13" s="180"/>
      <c r="H13" s="180"/>
      <c r="I13" s="180"/>
      <c r="J13" s="180"/>
      <c r="K13" s="180"/>
      <c r="L13" s="180"/>
      <c r="M13" s="180"/>
      <c r="N13" s="180"/>
      <c r="O13" s="183"/>
      <c r="P13" s="184"/>
    </row>
    <row r="14" spans="1:16" ht="15.75" customHeight="1">
      <c r="A14" s="314" t="s">
        <v>35</v>
      </c>
      <c r="B14" s="314"/>
      <c r="C14" s="189">
        <f>C16+C17+C18+C19+C20+C21+C22+C23</f>
        <v>857</v>
      </c>
      <c r="D14" s="189">
        <f>D16+D17+D18+D22+D23</f>
        <v>640.5</v>
      </c>
      <c r="E14" s="189">
        <f>E16+E17+E18+E19+E20+E21+E22+E23</f>
        <v>11444.819</v>
      </c>
      <c r="F14" s="189">
        <f t="shared" ref="F14:J14" si="0">F16+F17+F18+F19+F20+F21+F22+F23</f>
        <v>9.5459999999999994</v>
      </c>
      <c r="G14" s="166">
        <f t="shared" si="0"/>
        <v>129.18199999999999</v>
      </c>
      <c r="H14" s="189">
        <f t="shared" si="0"/>
        <v>9825.3829999999998</v>
      </c>
      <c r="I14" s="189">
        <f t="shared" si="0"/>
        <v>1480.7080000000001</v>
      </c>
      <c r="J14" s="189">
        <f t="shared" si="0"/>
        <v>0</v>
      </c>
      <c r="K14" s="141">
        <f>(F14+G14+H14+I14)/D14*1000</f>
        <v>17868.569867291179</v>
      </c>
      <c r="L14" s="197" t="s">
        <v>2</v>
      </c>
      <c r="M14" s="197" t="s">
        <v>2</v>
      </c>
      <c r="N14" s="197"/>
      <c r="O14" s="145"/>
      <c r="P14" s="143"/>
    </row>
    <row r="15" spans="1:16" ht="15.75" customHeight="1">
      <c r="A15" s="285" t="s">
        <v>3</v>
      </c>
      <c r="B15" s="286"/>
      <c r="C15" s="148"/>
      <c r="D15" s="148"/>
      <c r="E15" s="148"/>
      <c r="F15" s="148"/>
      <c r="G15" s="148"/>
      <c r="H15" s="148"/>
      <c r="I15" s="148"/>
      <c r="J15" s="148"/>
      <c r="K15" s="148"/>
      <c r="L15" s="148"/>
      <c r="M15" s="148"/>
      <c r="N15" s="148"/>
      <c r="O15" s="145"/>
      <c r="P15" s="143"/>
    </row>
    <row r="16" spans="1:16" ht="48.75" customHeight="1">
      <c r="A16" s="285" t="s">
        <v>4</v>
      </c>
      <c r="B16" s="286"/>
      <c r="C16" s="189">
        <v>21</v>
      </c>
      <c r="D16" s="197">
        <v>13</v>
      </c>
      <c r="E16" s="197">
        <f>F16+G16+H16+I16</f>
        <v>526.78499999999997</v>
      </c>
      <c r="F16" s="197">
        <v>0</v>
      </c>
      <c r="G16" s="203">
        <v>7.24</v>
      </c>
      <c r="H16" s="197">
        <v>519.54499999999996</v>
      </c>
      <c r="I16" s="197">
        <v>0</v>
      </c>
      <c r="J16" s="197"/>
      <c r="K16" s="141">
        <f>(F16+G16+H16+I16)/D16*1000</f>
        <v>40521.923076923071</v>
      </c>
      <c r="L16" s="197" t="s">
        <v>2</v>
      </c>
      <c r="M16" s="197" t="s">
        <v>2</v>
      </c>
      <c r="N16" s="197" t="s">
        <v>2</v>
      </c>
      <c r="O16" s="197" t="s">
        <v>2</v>
      </c>
      <c r="P16" s="195" t="s">
        <v>2</v>
      </c>
    </row>
    <row r="17" spans="1:16" ht="75.75" customHeight="1">
      <c r="A17" s="285" t="s">
        <v>46</v>
      </c>
      <c r="B17" s="286"/>
      <c r="C17" s="189">
        <v>42</v>
      </c>
      <c r="D17" s="197">
        <v>48</v>
      </c>
      <c r="E17" s="197">
        <f t="shared" ref="E17:E38" si="1">F17+G17+H17+I17</f>
        <v>1156.377</v>
      </c>
      <c r="F17" s="141">
        <v>7.74</v>
      </c>
      <c r="G17" s="203"/>
      <c r="H17" s="197">
        <v>1061.627</v>
      </c>
      <c r="I17" s="197">
        <v>87.01</v>
      </c>
      <c r="J17" s="197"/>
      <c r="K17" s="141">
        <f t="shared" ref="K17:K48" si="2">(F17+G17+H17+I17)/D17*1000</f>
        <v>24091.1875</v>
      </c>
      <c r="L17" s="197" t="s">
        <v>2</v>
      </c>
      <c r="M17" s="197" t="s">
        <v>2</v>
      </c>
      <c r="N17" s="197" t="s">
        <v>2</v>
      </c>
      <c r="O17" s="197" t="s">
        <v>2</v>
      </c>
      <c r="P17" s="195" t="s">
        <v>2</v>
      </c>
    </row>
    <row r="18" spans="1:16" ht="86.1" customHeight="1">
      <c r="A18" s="285" t="s">
        <v>31</v>
      </c>
      <c r="B18" s="286"/>
      <c r="C18" s="189">
        <v>267.35000000000002</v>
      </c>
      <c r="D18" s="197">
        <v>209</v>
      </c>
      <c r="E18" s="197">
        <f t="shared" si="1"/>
        <v>4583.1559999999999</v>
      </c>
      <c r="F18" s="197">
        <v>1.806</v>
      </c>
      <c r="G18" s="203">
        <v>121.94199999999999</v>
      </c>
      <c r="H18" s="197">
        <v>4459.4080000000004</v>
      </c>
      <c r="I18" s="197">
        <v>0</v>
      </c>
      <c r="J18" s="197"/>
      <c r="K18" s="141">
        <f>(F18+G18+H18+I18)/D18*1000</f>
        <v>21928.976076555024</v>
      </c>
      <c r="L18" s="158">
        <f>(K18/22000)*100</f>
        <v>99.677163984341021</v>
      </c>
      <c r="M18" s="158">
        <f>(K18/23840)*100</f>
        <v>91.98396005266369</v>
      </c>
      <c r="N18" s="197">
        <v>19.760000000000002</v>
      </c>
      <c r="O18" s="145"/>
      <c r="P18" s="143"/>
    </row>
    <row r="19" spans="1:16" ht="0.6" customHeight="1">
      <c r="A19" s="285" t="s">
        <v>39</v>
      </c>
      <c r="B19" s="286"/>
      <c r="C19" s="189"/>
      <c r="D19" s="197"/>
      <c r="E19" s="197">
        <f t="shared" si="1"/>
        <v>0</v>
      </c>
      <c r="F19" s="197"/>
      <c r="G19" s="203"/>
      <c r="H19" s="197"/>
      <c r="I19" s="197"/>
      <c r="J19" s="197"/>
      <c r="K19" s="141"/>
      <c r="L19" s="197"/>
      <c r="M19" s="197"/>
      <c r="N19" s="197" t="s">
        <v>2</v>
      </c>
      <c r="O19" s="197" t="s">
        <v>2</v>
      </c>
      <c r="P19" s="195" t="s">
        <v>2</v>
      </c>
    </row>
    <row r="20" spans="1:16" ht="44.45" hidden="1" customHeight="1">
      <c r="A20" s="285" t="s">
        <v>33</v>
      </c>
      <c r="B20" s="286"/>
      <c r="C20" s="189"/>
      <c r="D20" s="197"/>
      <c r="E20" s="197">
        <f t="shared" si="1"/>
        <v>0</v>
      </c>
      <c r="F20" s="197"/>
      <c r="G20" s="203"/>
      <c r="H20" s="197"/>
      <c r="I20" s="197"/>
      <c r="J20" s="197"/>
      <c r="K20" s="141"/>
      <c r="L20" s="197"/>
      <c r="M20" s="197"/>
      <c r="N20" s="197" t="s">
        <v>2</v>
      </c>
      <c r="O20" s="197" t="s">
        <v>2</v>
      </c>
      <c r="P20" s="195" t="s">
        <v>2</v>
      </c>
    </row>
    <row r="21" spans="1:16" ht="44.45" hidden="1" customHeight="1">
      <c r="A21" s="285" t="s">
        <v>34</v>
      </c>
      <c r="B21" s="286"/>
      <c r="C21" s="189"/>
      <c r="D21" s="197"/>
      <c r="E21" s="197">
        <f t="shared" si="1"/>
        <v>0</v>
      </c>
      <c r="F21" s="197"/>
      <c r="G21" s="203"/>
      <c r="H21" s="197"/>
      <c r="I21" s="197"/>
      <c r="J21" s="197"/>
      <c r="K21" s="141"/>
      <c r="L21" s="197"/>
      <c r="M21" s="197"/>
      <c r="N21" s="197" t="s">
        <v>2</v>
      </c>
      <c r="O21" s="197" t="s">
        <v>2</v>
      </c>
      <c r="P21" s="195" t="s">
        <v>2</v>
      </c>
    </row>
    <row r="22" spans="1:16" ht="35.25" customHeight="1">
      <c r="A22" s="285" t="s">
        <v>7</v>
      </c>
      <c r="B22" s="286"/>
      <c r="C22" s="189"/>
      <c r="D22" s="197"/>
      <c r="E22" s="197">
        <f t="shared" si="1"/>
        <v>0</v>
      </c>
      <c r="F22" s="197"/>
      <c r="G22" s="203"/>
      <c r="H22" s="197"/>
      <c r="I22" s="197"/>
      <c r="J22" s="197"/>
      <c r="K22" s="141"/>
      <c r="L22" s="197"/>
      <c r="M22" s="197"/>
      <c r="N22" s="197" t="s">
        <v>2</v>
      </c>
      <c r="O22" s="197" t="s">
        <v>2</v>
      </c>
      <c r="P22" s="195" t="s">
        <v>2</v>
      </c>
    </row>
    <row r="23" spans="1:16" ht="47.1" customHeight="1">
      <c r="A23" s="285" t="s">
        <v>5</v>
      </c>
      <c r="B23" s="286"/>
      <c r="C23" s="189">
        <v>526.65</v>
      </c>
      <c r="D23" s="197">
        <v>370.5</v>
      </c>
      <c r="E23" s="197">
        <f t="shared" si="1"/>
        <v>5178.5010000000002</v>
      </c>
      <c r="F23" s="197">
        <v>0</v>
      </c>
      <c r="G23" s="203">
        <v>0</v>
      </c>
      <c r="H23" s="197">
        <v>3784.8029999999999</v>
      </c>
      <c r="I23" s="197">
        <v>1393.6980000000001</v>
      </c>
      <c r="J23" s="197"/>
      <c r="K23" s="141">
        <f t="shared" si="2"/>
        <v>13977.06072874494</v>
      </c>
      <c r="L23" s="197" t="s">
        <v>2</v>
      </c>
      <c r="M23" s="197" t="s">
        <v>2</v>
      </c>
      <c r="N23" s="197" t="s">
        <v>2</v>
      </c>
      <c r="O23" s="197" t="s">
        <v>2</v>
      </c>
      <c r="P23" s="195" t="s">
        <v>2</v>
      </c>
    </row>
    <row r="24" spans="1:16" ht="37.5" customHeight="1">
      <c r="A24" s="312" t="s">
        <v>15</v>
      </c>
      <c r="B24" s="313"/>
      <c r="C24" s="179"/>
      <c r="D24" s="180"/>
      <c r="E24" s="181"/>
      <c r="F24" s="180"/>
      <c r="G24" s="180"/>
      <c r="H24" s="180"/>
      <c r="I24" s="180"/>
      <c r="J24" s="180"/>
      <c r="K24" s="182"/>
      <c r="L24" s="180"/>
      <c r="M24" s="180"/>
      <c r="N24" s="180"/>
      <c r="O24" s="183"/>
      <c r="P24" s="184"/>
    </row>
    <row r="25" spans="1:16" ht="19.5" customHeight="1">
      <c r="A25" s="314" t="s">
        <v>35</v>
      </c>
      <c r="B25" s="314"/>
      <c r="C25" s="197">
        <f>C27+C28+C29+C33+C34+C35+C36+C37</f>
        <v>1134.75</v>
      </c>
      <c r="D25" s="197">
        <f t="shared" ref="D25:I25" si="3">D27+D28+D29+D33+D34+D35+D36+D37</f>
        <v>804.75</v>
      </c>
      <c r="E25" s="197">
        <f t="shared" si="3"/>
        <v>32236.697999999997</v>
      </c>
      <c r="F25" s="197">
        <f t="shared" si="3"/>
        <v>79.238</v>
      </c>
      <c r="G25" s="141">
        <f>G27+G28+G29+G33+G34+G35+G36</f>
        <v>295.89999999999998</v>
      </c>
      <c r="H25" s="197">
        <f t="shared" si="3"/>
        <v>31861.56</v>
      </c>
      <c r="I25" s="197">
        <f t="shared" si="3"/>
        <v>0</v>
      </c>
      <c r="J25" s="197"/>
      <c r="K25" s="141">
        <f>(E25/D25)*1000</f>
        <v>40058.027958993473</v>
      </c>
      <c r="L25" s="197" t="s">
        <v>2</v>
      </c>
      <c r="M25" s="197" t="s">
        <v>2</v>
      </c>
      <c r="N25" s="197"/>
      <c r="O25" s="145"/>
      <c r="P25" s="143"/>
    </row>
    <row r="26" spans="1:16" ht="15.75" customHeight="1">
      <c r="A26" s="285" t="s">
        <v>3</v>
      </c>
      <c r="B26" s="286"/>
      <c r="C26" s="148"/>
      <c r="D26" s="148"/>
      <c r="E26" s="197"/>
      <c r="F26" s="148"/>
      <c r="G26" s="148"/>
      <c r="H26" s="148"/>
      <c r="I26" s="148"/>
      <c r="J26" s="148"/>
      <c r="K26" s="141"/>
      <c r="L26" s="148"/>
      <c r="M26" s="148"/>
      <c r="N26" s="148"/>
      <c r="O26" s="145"/>
      <c r="P26" s="143"/>
    </row>
    <row r="27" spans="1:16" ht="30.75" customHeight="1">
      <c r="A27" s="285" t="s">
        <v>4</v>
      </c>
      <c r="B27" s="286"/>
      <c r="C27" s="189">
        <v>23</v>
      </c>
      <c r="D27" s="197">
        <v>23</v>
      </c>
      <c r="E27" s="197">
        <f t="shared" si="1"/>
        <v>1575.0619999999999</v>
      </c>
      <c r="F27" s="197">
        <v>23.07</v>
      </c>
      <c r="G27" s="203">
        <v>22</v>
      </c>
      <c r="H27" s="197">
        <v>1529.992</v>
      </c>
      <c r="I27" s="197">
        <v>0</v>
      </c>
      <c r="J27" s="197"/>
      <c r="K27" s="141">
        <f t="shared" si="2"/>
        <v>68480.956521739135</v>
      </c>
      <c r="L27" s="197" t="s">
        <v>2</v>
      </c>
      <c r="M27" s="197" t="s">
        <v>2</v>
      </c>
      <c r="N27" s="197" t="s">
        <v>2</v>
      </c>
      <c r="O27" s="197" t="s">
        <v>2</v>
      </c>
      <c r="P27" s="195" t="s">
        <v>2</v>
      </c>
    </row>
    <row r="28" spans="1:16" ht="92.1" customHeight="1">
      <c r="A28" s="285" t="s">
        <v>40</v>
      </c>
      <c r="B28" s="286"/>
      <c r="C28" s="142">
        <v>67.25</v>
      </c>
      <c r="D28" s="197">
        <v>70</v>
      </c>
      <c r="E28" s="197">
        <f t="shared" si="1"/>
        <v>4646.0600000000004</v>
      </c>
      <c r="F28" s="197">
        <v>8.6300000000000008</v>
      </c>
      <c r="G28" s="203"/>
      <c r="H28" s="197">
        <v>4637.43</v>
      </c>
      <c r="I28" s="197"/>
      <c r="J28" s="197"/>
      <c r="K28" s="141">
        <f t="shared" si="2"/>
        <v>66372.285714285725</v>
      </c>
      <c r="L28" s="197" t="s">
        <v>2</v>
      </c>
      <c r="M28" s="197" t="s">
        <v>2</v>
      </c>
      <c r="N28" s="197" t="s">
        <v>2</v>
      </c>
      <c r="O28" s="197" t="s">
        <v>2</v>
      </c>
      <c r="P28" s="195" t="s">
        <v>2</v>
      </c>
    </row>
    <row r="29" spans="1:16" ht="97.5" customHeight="1">
      <c r="A29" s="314" t="s">
        <v>83</v>
      </c>
      <c r="B29" s="314"/>
      <c r="C29" s="144">
        <v>672.55</v>
      </c>
      <c r="D29" s="144">
        <v>435.25</v>
      </c>
      <c r="E29" s="197">
        <f t="shared" si="1"/>
        <v>21541.830999999998</v>
      </c>
      <c r="F29" s="144">
        <v>47.537999999999997</v>
      </c>
      <c r="G29" s="167">
        <v>273.89999999999998</v>
      </c>
      <c r="H29" s="144">
        <v>21220.393</v>
      </c>
      <c r="I29" s="144">
        <v>0</v>
      </c>
      <c r="J29" s="144" t="s">
        <v>86</v>
      </c>
      <c r="K29" s="141">
        <f t="shared" si="2"/>
        <v>49493.006318207925</v>
      </c>
      <c r="L29" s="150">
        <f>(K29/24500)*100</f>
        <v>202.01227068656297</v>
      </c>
      <c r="M29" s="150">
        <f>(K29/26400)*100</f>
        <v>187.4735087810906</v>
      </c>
      <c r="N29" s="144">
        <v>54.9</v>
      </c>
      <c r="O29" s="168"/>
      <c r="P29" s="169"/>
    </row>
    <row r="30" spans="1:16" ht="15.75" customHeight="1">
      <c r="A30" s="314" t="s">
        <v>26</v>
      </c>
      <c r="B30" s="285"/>
      <c r="C30" s="188"/>
      <c r="D30" s="198"/>
      <c r="E30" s="197">
        <f t="shared" si="1"/>
        <v>0</v>
      </c>
      <c r="F30" s="198"/>
      <c r="G30" s="204"/>
      <c r="H30" s="198"/>
      <c r="I30" s="198"/>
      <c r="J30" s="198"/>
      <c r="K30" s="141"/>
      <c r="L30" s="198"/>
      <c r="M30" s="198"/>
      <c r="N30" s="198"/>
      <c r="O30" s="170"/>
      <c r="P30" s="171"/>
    </row>
    <row r="31" spans="1:16" ht="22.5" customHeight="1">
      <c r="A31" s="315" t="s">
        <v>37</v>
      </c>
      <c r="B31" s="316"/>
      <c r="C31" s="155">
        <v>584.76</v>
      </c>
      <c r="D31" s="155">
        <v>401</v>
      </c>
      <c r="E31" s="197">
        <f t="shared" si="1"/>
        <v>19820.617999999999</v>
      </c>
      <c r="F31" s="155">
        <v>46.634999999999998</v>
      </c>
      <c r="G31" s="172">
        <v>273.89999999999998</v>
      </c>
      <c r="H31" s="155">
        <v>19500.082999999999</v>
      </c>
      <c r="I31" s="155"/>
      <c r="J31" s="155"/>
      <c r="K31" s="141">
        <f t="shared" si="2"/>
        <v>49427.975062344136</v>
      </c>
      <c r="L31" s="150">
        <f>(K31/24500)*100</f>
        <v>201.74683698915973</v>
      </c>
      <c r="M31" s="150">
        <f>(K31/26400)*100</f>
        <v>187.22717826645504</v>
      </c>
      <c r="N31" s="155">
        <v>45.9</v>
      </c>
      <c r="O31" s="173"/>
      <c r="P31" s="174"/>
    </row>
    <row r="32" spans="1:16" ht="25.5" customHeight="1">
      <c r="A32" s="315" t="s">
        <v>48</v>
      </c>
      <c r="B32" s="316"/>
      <c r="C32" s="175"/>
      <c r="D32" s="155"/>
      <c r="E32" s="197">
        <f t="shared" si="1"/>
        <v>0</v>
      </c>
      <c r="F32" s="155"/>
      <c r="G32" s="155"/>
      <c r="H32" s="155"/>
      <c r="I32" s="155"/>
      <c r="J32" s="155"/>
      <c r="K32" s="141"/>
      <c r="L32" s="155"/>
      <c r="M32" s="155"/>
      <c r="N32" s="155"/>
      <c r="O32" s="173"/>
      <c r="P32" s="174"/>
    </row>
    <row r="33" spans="1:16" ht="0.6" customHeight="1">
      <c r="A33" s="285" t="s">
        <v>39</v>
      </c>
      <c r="B33" s="286"/>
      <c r="C33" s="189"/>
      <c r="D33" s="197"/>
      <c r="E33" s="197">
        <f t="shared" si="1"/>
        <v>0</v>
      </c>
      <c r="F33" s="197"/>
      <c r="G33" s="203"/>
      <c r="H33" s="197"/>
      <c r="I33" s="197"/>
      <c r="J33" s="197"/>
      <c r="K33" s="141"/>
      <c r="L33" s="197"/>
      <c r="M33" s="197"/>
      <c r="N33" s="197" t="s">
        <v>2</v>
      </c>
      <c r="O33" s="197" t="s">
        <v>2</v>
      </c>
      <c r="P33" s="195" t="s">
        <v>2</v>
      </c>
    </row>
    <row r="34" spans="1:16" ht="44.45" hidden="1" customHeight="1">
      <c r="A34" s="285" t="s">
        <v>33</v>
      </c>
      <c r="B34" s="286"/>
      <c r="C34" s="189"/>
      <c r="D34" s="197"/>
      <c r="E34" s="197">
        <f t="shared" si="1"/>
        <v>0</v>
      </c>
      <c r="F34" s="197"/>
      <c r="G34" s="203"/>
      <c r="H34" s="197"/>
      <c r="I34" s="197"/>
      <c r="J34" s="197"/>
      <c r="K34" s="141"/>
      <c r="L34" s="197"/>
      <c r="M34" s="197"/>
      <c r="N34" s="197" t="s">
        <v>2</v>
      </c>
      <c r="O34" s="197" t="s">
        <v>2</v>
      </c>
      <c r="P34" s="195" t="s">
        <v>2</v>
      </c>
    </row>
    <row r="35" spans="1:16" ht="44.45" hidden="1" customHeight="1">
      <c r="A35" s="285" t="s">
        <v>34</v>
      </c>
      <c r="B35" s="286"/>
      <c r="C35" s="189"/>
      <c r="D35" s="197"/>
      <c r="E35" s="197">
        <f t="shared" si="1"/>
        <v>0</v>
      </c>
      <c r="F35" s="197"/>
      <c r="G35" s="203"/>
      <c r="H35" s="197"/>
      <c r="I35" s="197"/>
      <c r="J35" s="197"/>
      <c r="K35" s="141"/>
      <c r="L35" s="197"/>
      <c r="M35" s="197"/>
      <c r="N35" s="197" t="s">
        <v>2</v>
      </c>
      <c r="O35" s="197" t="s">
        <v>2</v>
      </c>
      <c r="P35" s="195" t="s">
        <v>2</v>
      </c>
    </row>
    <row r="36" spans="1:16" ht="37.5" customHeight="1">
      <c r="A36" s="285" t="s">
        <v>7</v>
      </c>
      <c r="B36" s="286"/>
      <c r="C36" s="189">
        <v>8</v>
      </c>
      <c r="D36" s="197">
        <v>3</v>
      </c>
      <c r="E36" s="197">
        <f t="shared" si="1"/>
        <v>88.037000000000006</v>
      </c>
      <c r="F36" s="197">
        <v>0</v>
      </c>
      <c r="G36" s="203"/>
      <c r="H36" s="197">
        <v>88.037000000000006</v>
      </c>
      <c r="I36" s="197"/>
      <c r="J36" s="197"/>
      <c r="K36" s="141">
        <f t="shared" si="2"/>
        <v>29345.666666666672</v>
      </c>
      <c r="L36" s="158">
        <f>(K36/21832.8)*100</f>
        <v>134.41091690789395</v>
      </c>
      <c r="M36" s="158">
        <f>(K36/21832)*100</f>
        <v>134.41584218883597</v>
      </c>
      <c r="N36" s="197" t="s">
        <v>2</v>
      </c>
      <c r="O36" s="197" t="s">
        <v>2</v>
      </c>
      <c r="P36" s="195" t="s">
        <v>2</v>
      </c>
    </row>
    <row r="37" spans="1:16" ht="46.5" customHeight="1">
      <c r="A37" s="285" t="s">
        <v>5</v>
      </c>
      <c r="B37" s="286"/>
      <c r="C37" s="189">
        <v>363.95</v>
      </c>
      <c r="D37" s="197">
        <v>273.5</v>
      </c>
      <c r="E37" s="197">
        <f t="shared" si="1"/>
        <v>4385.7079999999996</v>
      </c>
      <c r="F37" s="197">
        <v>0</v>
      </c>
      <c r="G37" s="203">
        <v>0</v>
      </c>
      <c r="H37" s="197">
        <v>4385.7079999999996</v>
      </c>
      <c r="I37" s="197"/>
      <c r="J37" s="197"/>
      <c r="K37" s="141">
        <f t="shared" si="2"/>
        <v>16035.495429616087</v>
      </c>
      <c r="L37" s="197" t="s">
        <v>2</v>
      </c>
      <c r="M37" s="197" t="s">
        <v>2</v>
      </c>
      <c r="N37" s="197" t="s">
        <v>2</v>
      </c>
      <c r="O37" s="197" t="s">
        <v>2</v>
      </c>
      <c r="P37" s="195" t="s">
        <v>2</v>
      </c>
    </row>
    <row r="38" spans="1:16" s="186" customFormat="1" ht="47.25" customHeight="1">
      <c r="A38" s="312" t="s">
        <v>16</v>
      </c>
      <c r="B38" s="313"/>
      <c r="C38" s="196"/>
      <c r="D38" s="181"/>
      <c r="E38" s="181">
        <f t="shared" si="1"/>
        <v>0</v>
      </c>
      <c r="F38" s="181"/>
      <c r="G38" s="181"/>
      <c r="H38" s="181"/>
      <c r="I38" s="181"/>
      <c r="J38" s="181"/>
      <c r="K38" s="182"/>
      <c r="L38" s="181"/>
      <c r="M38" s="181"/>
      <c r="N38" s="181"/>
      <c r="O38" s="183"/>
      <c r="P38" s="184"/>
    </row>
    <row r="39" spans="1:16" ht="15.75" customHeight="1">
      <c r="A39" s="314" t="s">
        <v>35</v>
      </c>
      <c r="B39" s="314"/>
      <c r="C39" s="142">
        <f>C41+C42+C43+C48</f>
        <v>134.88999999999999</v>
      </c>
      <c r="D39" s="142">
        <f t="shared" ref="D39:J39" si="4">D41+D42+D43+D48</f>
        <v>77</v>
      </c>
      <c r="E39" s="142">
        <f t="shared" si="4"/>
        <v>2250.835</v>
      </c>
      <c r="F39" s="142">
        <f t="shared" si="4"/>
        <v>7.988999999999999</v>
      </c>
      <c r="G39" s="142">
        <f t="shared" si="4"/>
        <v>0</v>
      </c>
      <c r="H39" s="142">
        <f t="shared" si="4"/>
        <v>0</v>
      </c>
      <c r="I39" s="142">
        <f t="shared" si="4"/>
        <v>2242.846</v>
      </c>
      <c r="J39" s="142">
        <f t="shared" si="4"/>
        <v>0</v>
      </c>
      <c r="K39" s="142">
        <f>(E39/D39)*1000</f>
        <v>29231.623376623378</v>
      </c>
      <c r="L39" s="144" t="s">
        <v>2</v>
      </c>
      <c r="M39" s="144" t="s">
        <v>2</v>
      </c>
      <c r="N39" s="144"/>
      <c r="O39" s="168"/>
      <c r="P39" s="169"/>
    </row>
    <row r="40" spans="1:16" ht="15.75" customHeight="1">
      <c r="A40" s="285" t="s">
        <v>3</v>
      </c>
      <c r="B40" s="317"/>
      <c r="C40" s="188"/>
      <c r="D40" s="198"/>
      <c r="E40" s="198"/>
      <c r="F40" s="198"/>
      <c r="G40" s="204"/>
      <c r="H40" s="198"/>
      <c r="I40" s="198"/>
      <c r="J40" s="198"/>
      <c r="K40" s="141"/>
      <c r="L40" s="198"/>
      <c r="M40" s="198"/>
      <c r="N40" s="198"/>
      <c r="O40" s="170"/>
      <c r="P40" s="171"/>
    </row>
    <row r="41" spans="1:16" ht="22.5" customHeight="1">
      <c r="A41" s="285" t="s">
        <v>4</v>
      </c>
      <c r="B41" s="286"/>
      <c r="C41" s="175">
        <v>4</v>
      </c>
      <c r="D41" s="155">
        <v>2</v>
      </c>
      <c r="E41" s="155">
        <f>F41+G41+H41+I41</f>
        <v>89.444999999999993</v>
      </c>
      <c r="F41" s="155">
        <v>2.7789999999999999</v>
      </c>
      <c r="G41" s="155">
        <v>0</v>
      </c>
      <c r="H41" s="155">
        <v>0</v>
      </c>
      <c r="I41" s="155">
        <v>86.665999999999997</v>
      </c>
      <c r="J41" s="155"/>
      <c r="K41" s="141">
        <f t="shared" si="2"/>
        <v>44722.5</v>
      </c>
      <c r="L41" s="155" t="s">
        <v>2</v>
      </c>
      <c r="M41" s="155" t="s">
        <v>2</v>
      </c>
      <c r="N41" s="155" t="s">
        <v>2</v>
      </c>
      <c r="O41" s="155" t="s">
        <v>2</v>
      </c>
      <c r="P41" s="42" t="s">
        <v>2</v>
      </c>
    </row>
    <row r="42" spans="1:16" ht="70.5" customHeight="1">
      <c r="A42" s="285" t="s">
        <v>47</v>
      </c>
      <c r="B42" s="286"/>
      <c r="C42" s="189">
        <v>9.25</v>
      </c>
      <c r="D42" s="197">
        <v>8</v>
      </c>
      <c r="E42" s="155">
        <f t="shared" ref="E42:E48" si="5">F42+G42+H42+I42</f>
        <v>414.01799999999997</v>
      </c>
      <c r="F42" s="197">
        <v>2.5009999999999999</v>
      </c>
      <c r="G42" s="203">
        <v>0</v>
      </c>
      <c r="H42" s="197">
        <v>0</v>
      </c>
      <c r="I42" s="197">
        <v>411.517</v>
      </c>
      <c r="J42" s="197"/>
      <c r="K42" s="141">
        <f t="shared" si="2"/>
        <v>51752.25</v>
      </c>
      <c r="L42" s="197" t="s">
        <v>2</v>
      </c>
      <c r="M42" s="197" t="s">
        <v>2</v>
      </c>
      <c r="N42" s="197" t="s">
        <v>2</v>
      </c>
      <c r="O42" s="197" t="s">
        <v>2</v>
      </c>
      <c r="P42" s="195" t="s">
        <v>2</v>
      </c>
    </row>
    <row r="43" spans="1:16" ht="84.6" customHeight="1">
      <c r="A43" s="319" t="s">
        <v>36</v>
      </c>
      <c r="B43" s="320"/>
      <c r="C43" s="200">
        <v>41.87</v>
      </c>
      <c r="D43" s="197">
        <v>41</v>
      </c>
      <c r="E43" s="155">
        <f t="shared" si="5"/>
        <v>1378.941</v>
      </c>
      <c r="F43" s="197">
        <v>2.7090000000000001</v>
      </c>
      <c r="G43" s="203">
        <v>0</v>
      </c>
      <c r="H43" s="197">
        <v>0</v>
      </c>
      <c r="I43" s="197">
        <v>1376.232</v>
      </c>
      <c r="J43" s="197"/>
      <c r="K43" s="141">
        <f t="shared" si="2"/>
        <v>33632.707317073167</v>
      </c>
      <c r="L43" s="158">
        <f>(K43/21500)*100</f>
        <v>156.43119682359611</v>
      </c>
      <c r="M43" s="158">
        <f>(K43/22968.33)*100</f>
        <v>146.43079108090646</v>
      </c>
      <c r="N43" s="197"/>
      <c r="O43" s="145"/>
      <c r="P43" s="143"/>
    </row>
    <row r="44" spans="1:16" ht="44.45" hidden="1" customHeight="1">
      <c r="A44" s="285" t="s">
        <v>39</v>
      </c>
      <c r="B44" s="286"/>
      <c r="C44" s="189"/>
      <c r="D44" s="197"/>
      <c r="E44" s="155"/>
      <c r="F44" s="197"/>
      <c r="G44" s="203"/>
      <c r="H44" s="197"/>
      <c r="I44" s="197"/>
      <c r="J44" s="197"/>
      <c r="K44" s="141"/>
      <c r="L44" s="197"/>
      <c r="M44" s="197"/>
      <c r="N44" s="197" t="s">
        <v>2</v>
      </c>
      <c r="O44" s="197" t="s">
        <v>2</v>
      </c>
      <c r="P44" s="195" t="s">
        <v>2</v>
      </c>
    </row>
    <row r="45" spans="1:16" ht="44.45" hidden="1" customHeight="1">
      <c r="A45" s="285" t="s">
        <v>33</v>
      </c>
      <c r="B45" s="286"/>
      <c r="C45" s="189"/>
      <c r="D45" s="197"/>
      <c r="E45" s="155"/>
      <c r="F45" s="197"/>
      <c r="G45" s="203"/>
      <c r="H45" s="197"/>
      <c r="I45" s="197"/>
      <c r="J45" s="197"/>
      <c r="K45" s="141"/>
      <c r="L45" s="197"/>
      <c r="M45" s="197"/>
      <c r="N45" s="197" t="s">
        <v>2</v>
      </c>
      <c r="O45" s="197" t="s">
        <v>2</v>
      </c>
      <c r="P45" s="195" t="s">
        <v>2</v>
      </c>
    </row>
    <row r="46" spans="1:16" ht="44.45" hidden="1" customHeight="1">
      <c r="A46" s="285" t="s">
        <v>34</v>
      </c>
      <c r="B46" s="286"/>
      <c r="C46" s="197"/>
      <c r="D46" s="197"/>
      <c r="E46" s="155"/>
      <c r="F46" s="197"/>
      <c r="G46" s="203"/>
      <c r="H46" s="197"/>
      <c r="I46" s="197"/>
      <c r="J46" s="197"/>
      <c r="K46" s="141"/>
      <c r="L46" s="197"/>
      <c r="M46" s="197"/>
      <c r="N46" s="197" t="s">
        <v>2</v>
      </c>
      <c r="O46" s="197" t="s">
        <v>2</v>
      </c>
      <c r="P46" s="195" t="s">
        <v>2</v>
      </c>
    </row>
    <row r="47" spans="1:16" ht="44.45" hidden="1" customHeight="1">
      <c r="A47" s="285" t="s">
        <v>7</v>
      </c>
      <c r="B47" s="286"/>
      <c r="C47" s="189"/>
      <c r="D47" s="197"/>
      <c r="E47" s="155"/>
      <c r="F47" s="197"/>
      <c r="G47" s="203"/>
      <c r="H47" s="197"/>
      <c r="I47" s="197"/>
      <c r="J47" s="197"/>
      <c r="K47" s="141"/>
      <c r="L47" s="197"/>
      <c r="M47" s="197"/>
      <c r="N47" s="197" t="s">
        <v>2</v>
      </c>
      <c r="O47" s="197" t="s">
        <v>2</v>
      </c>
      <c r="P47" s="195" t="s">
        <v>2</v>
      </c>
    </row>
    <row r="48" spans="1:16" ht="44.45" customHeight="1">
      <c r="A48" s="285" t="s">
        <v>6</v>
      </c>
      <c r="B48" s="286"/>
      <c r="C48" s="189">
        <v>79.77</v>
      </c>
      <c r="D48" s="197">
        <v>26</v>
      </c>
      <c r="E48" s="155">
        <f t="shared" si="5"/>
        <v>368.43099999999998</v>
      </c>
      <c r="F48" s="197"/>
      <c r="G48" s="203"/>
      <c r="H48" s="197">
        <v>0</v>
      </c>
      <c r="I48" s="197">
        <v>368.43099999999998</v>
      </c>
      <c r="J48" s="205"/>
      <c r="K48" s="141">
        <f t="shared" si="2"/>
        <v>14170.423076923076</v>
      </c>
      <c r="L48" s="197" t="s">
        <v>2</v>
      </c>
      <c r="M48" s="197" t="s">
        <v>2</v>
      </c>
      <c r="N48" s="197" t="s">
        <v>2</v>
      </c>
      <c r="O48" s="197" t="s">
        <v>2</v>
      </c>
      <c r="P48" s="195" t="s">
        <v>2</v>
      </c>
    </row>
    <row r="49" spans="1:16" ht="19.5" customHeight="1">
      <c r="A49" s="199"/>
      <c r="B49" s="318" t="s">
        <v>76</v>
      </c>
      <c r="C49" s="318"/>
      <c r="D49" s="318"/>
      <c r="E49" s="318"/>
      <c r="F49" s="318"/>
      <c r="G49" s="318"/>
      <c r="H49" s="318"/>
      <c r="I49" s="199"/>
      <c r="J49" s="199"/>
      <c r="K49" s="199"/>
      <c r="L49" s="199"/>
      <c r="M49" s="199"/>
      <c r="N49" s="199"/>
      <c r="O49" s="177"/>
      <c r="P49" s="177"/>
    </row>
    <row r="50" spans="1:16" ht="46.5" customHeight="1">
      <c r="B50" s="191" t="s">
        <v>53</v>
      </c>
      <c r="C50" s="191"/>
      <c r="D50" s="190"/>
      <c r="E50" s="191"/>
      <c r="F50" s="191" t="s">
        <v>54</v>
      </c>
      <c r="G50" s="191"/>
      <c r="H50" s="191"/>
      <c r="I50" s="191"/>
      <c r="J50" s="191"/>
      <c r="K50" s="191"/>
    </row>
    <row r="51" spans="1:16">
      <c r="B51" s="191"/>
      <c r="C51" s="191"/>
      <c r="D51" s="191" t="s">
        <v>8</v>
      </c>
      <c r="E51" s="191"/>
      <c r="F51" s="191"/>
      <c r="G51" s="191"/>
      <c r="H51" s="191"/>
      <c r="I51" s="191"/>
      <c r="J51" s="191"/>
      <c r="K51" s="191"/>
    </row>
    <row r="52" spans="1:16">
      <c r="B52" s="191" t="s">
        <v>9</v>
      </c>
      <c r="C52" s="191"/>
      <c r="D52" s="191"/>
      <c r="E52" s="191"/>
      <c r="F52" s="191"/>
      <c r="G52" s="191"/>
      <c r="H52" s="191"/>
      <c r="I52" s="191"/>
      <c r="J52" s="191"/>
    </row>
    <row r="54" spans="1:16">
      <c r="A54" s="321" t="s">
        <v>55</v>
      </c>
      <c r="B54" s="321"/>
    </row>
    <row r="55" spans="1:16">
      <c r="A55" s="300" t="s">
        <v>56</v>
      </c>
      <c r="B55" s="300"/>
    </row>
  </sheetData>
  <mergeCells count="60">
    <mergeCell ref="B6:M6"/>
    <mergeCell ref="B1:M1"/>
    <mergeCell ref="B2:M2"/>
    <mergeCell ref="B3:M3"/>
    <mergeCell ref="B4:M4"/>
    <mergeCell ref="B5:M5"/>
    <mergeCell ref="A17:B17"/>
    <mergeCell ref="M8:M10"/>
    <mergeCell ref="N8:P8"/>
    <mergeCell ref="E9:E10"/>
    <mergeCell ref="F9:I9"/>
    <mergeCell ref="J9:J10"/>
    <mergeCell ref="N9:N10"/>
    <mergeCell ref="O9:O10"/>
    <mergeCell ref="P9:P10"/>
    <mergeCell ref="A8:B11"/>
    <mergeCell ref="C8:C10"/>
    <mergeCell ref="D8:D10"/>
    <mergeCell ref="E8:J8"/>
    <mergeCell ref="K8:K10"/>
    <mergeCell ref="L8:L10"/>
    <mergeCell ref="A12:B12"/>
    <mergeCell ref="A13:B13"/>
    <mergeCell ref="A14:B14"/>
    <mergeCell ref="A15:B15"/>
    <mergeCell ref="A16:B16"/>
    <mergeCell ref="A29:B29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41:B41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8:B48"/>
    <mergeCell ref="B49:H49"/>
    <mergeCell ref="A54:B54"/>
    <mergeCell ref="A55:B55"/>
    <mergeCell ref="A42:B42"/>
    <mergeCell ref="A43:B43"/>
    <mergeCell ref="A44:B44"/>
    <mergeCell ref="A45:B45"/>
    <mergeCell ref="A46:B46"/>
    <mergeCell ref="A47:B47"/>
  </mergeCells>
  <pageMargins left="0.70866141732283472" right="0.70866141732283472" top="0.74803149606299213" bottom="0.74803149606299213" header="0.31496062992125984" footer="0.31496062992125984"/>
  <pageSetup paperSize="9" scale="5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1</vt:i4>
      </vt:variant>
    </vt:vector>
  </HeadingPairs>
  <TitlesOfParts>
    <vt:vector size="7" baseType="lpstr">
      <vt:lpstr>январь</vt:lpstr>
      <vt:lpstr>февраль</vt:lpstr>
      <vt:lpstr>март</vt:lpstr>
      <vt:lpstr>апрель</vt:lpstr>
      <vt:lpstr>май</vt:lpstr>
      <vt:lpstr>июнь</vt:lpstr>
      <vt:lpstr>февраль!Область_печати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Kuznetsova</cp:lastModifiedBy>
  <cp:lastPrinted>2016-07-01T06:08:32Z</cp:lastPrinted>
  <dcterms:created xsi:type="dcterms:W3CDTF">2013-04-16T11:53:23Z</dcterms:created>
  <dcterms:modified xsi:type="dcterms:W3CDTF">2016-07-05T12:21:50Z</dcterms:modified>
</cp:coreProperties>
</file>