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Documents\Сводная информация по культуре г(Бежина Инна Николаевна)\Размещение на сайте\2022\размещение на сайте март 2022\"/>
    </mc:Choice>
  </mc:AlternateContent>
  <bookViews>
    <workbookView xWindow="0" yWindow="0" windowWidth="28800" windowHeight="12435" activeTab="2"/>
  </bookViews>
  <sheets>
    <sheet name="ЯНВАРЬ" sheetId="12" r:id="rId1"/>
    <sheet name="ФЕВРАЛЬ " sheetId="13" r:id="rId2"/>
    <sheet name="МАРТ" sheetId="14" r:id="rId3"/>
  </sheets>
  <definedNames>
    <definedName name="_xlnm.Print_Area" localSheetId="2">МАРТ!$A$1:$O$77</definedName>
    <definedName name="_xlnm.Print_Area" localSheetId="1">'ФЕВРАЛЬ '!$A$1:$O$77</definedName>
    <definedName name="_xlnm.Print_Area" localSheetId="0">ЯНВАРЬ!$A$1:$O$77</definedName>
  </definedNames>
  <calcPr calcId="152511"/>
</workbook>
</file>

<file path=xl/calcChain.xml><?xml version="1.0" encoding="utf-8"?>
<calcChain xmlns="http://schemas.openxmlformats.org/spreadsheetml/2006/main">
  <c r="F52" i="14" l="1"/>
  <c r="F45" i="14"/>
  <c r="F41" i="14"/>
  <c r="F39" i="14"/>
  <c r="F38" i="14"/>
  <c r="F36" i="14"/>
  <c r="F33" i="14"/>
  <c r="F67" i="14" l="1"/>
  <c r="M67" i="14" s="1"/>
  <c r="F66" i="14"/>
  <c r="M66" i="14" s="1"/>
  <c r="F65" i="14"/>
  <c r="M65" i="14" s="1"/>
  <c r="F64" i="14"/>
  <c r="M64" i="14" s="1"/>
  <c r="F63" i="14"/>
  <c r="M63" i="14" s="1"/>
  <c r="F62" i="14"/>
  <c r="M62" i="14" s="1"/>
  <c r="N62" i="14" s="1"/>
  <c r="F60" i="14"/>
  <c r="M60" i="14" s="1"/>
  <c r="F59" i="14"/>
  <c r="M59" i="14" s="1"/>
  <c r="F58" i="14"/>
  <c r="M58" i="14" s="1"/>
  <c r="L56" i="14"/>
  <c r="K56" i="14"/>
  <c r="J56" i="14"/>
  <c r="I56" i="14"/>
  <c r="H56" i="14"/>
  <c r="G56" i="14"/>
  <c r="E56" i="14"/>
  <c r="C56" i="14"/>
  <c r="M52" i="14"/>
  <c r="F51" i="14"/>
  <c r="M49" i="14"/>
  <c r="F49" i="14"/>
  <c r="F31" i="14" s="1"/>
  <c r="F48" i="14"/>
  <c r="M48" i="14" s="1"/>
  <c r="F47" i="14"/>
  <c r="M47" i="14" s="1"/>
  <c r="F46" i="14"/>
  <c r="M46" i="14" s="1"/>
  <c r="M45" i="14"/>
  <c r="M43" i="14"/>
  <c r="F43" i="14"/>
  <c r="M42" i="14"/>
  <c r="F42" i="14"/>
  <c r="M41" i="14"/>
  <c r="M39" i="14"/>
  <c r="N39" i="14" s="1"/>
  <c r="M38" i="14"/>
  <c r="M36" i="14"/>
  <c r="F35" i="14"/>
  <c r="M33" i="14"/>
  <c r="L31" i="14"/>
  <c r="K31" i="14"/>
  <c r="J31" i="14"/>
  <c r="I31" i="14"/>
  <c r="H31" i="14"/>
  <c r="G31" i="14"/>
  <c r="E31" i="14"/>
  <c r="C31" i="14"/>
  <c r="F29" i="14"/>
  <c r="M29" i="14" s="1"/>
  <c r="F28" i="14"/>
  <c r="M28" i="14" s="1"/>
  <c r="M27" i="14"/>
  <c r="F27" i="14"/>
  <c r="F26" i="14"/>
  <c r="M26" i="14" s="1"/>
  <c r="M25" i="14"/>
  <c r="F25" i="14"/>
  <c r="F24" i="14"/>
  <c r="M24" i="14" s="1"/>
  <c r="F22" i="14"/>
  <c r="M22" i="14" s="1"/>
  <c r="F21" i="14"/>
  <c r="M21" i="14" s="1"/>
  <c r="F20" i="14"/>
  <c r="M20" i="14" s="1"/>
  <c r="L18" i="14"/>
  <c r="K18" i="14"/>
  <c r="J18" i="14"/>
  <c r="I18" i="14"/>
  <c r="H18" i="14"/>
  <c r="G18" i="14"/>
  <c r="E18" i="14"/>
  <c r="C18" i="14"/>
  <c r="M31" i="14" l="1"/>
  <c r="N22" i="14"/>
  <c r="F18" i="14"/>
  <c r="M18" i="14" s="1"/>
  <c r="N60" i="14"/>
  <c r="F56" i="14"/>
  <c r="M56" i="14" s="1"/>
  <c r="M39" i="12"/>
  <c r="O39" i="14" s="1"/>
  <c r="F39" i="12"/>
  <c r="M39" i="13"/>
  <c r="F39" i="13"/>
  <c r="M49" i="13" l="1"/>
  <c r="M38" i="13"/>
  <c r="M36" i="13"/>
  <c r="F52" i="13" l="1"/>
  <c r="F46" i="13"/>
  <c r="F47" i="13"/>
  <c r="M47" i="13" s="1"/>
  <c r="F48" i="13"/>
  <c r="F49" i="13"/>
  <c r="F51" i="13"/>
  <c r="F45" i="13"/>
  <c r="M45" i="13"/>
  <c r="F43" i="13"/>
  <c r="M43" i="13"/>
  <c r="M42" i="13"/>
  <c r="M41" i="13"/>
  <c r="F41" i="13"/>
  <c r="F38" i="13"/>
  <c r="F36" i="13"/>
  <c r="F33" i="13"/>
  <c r="M52" i="13"/>
  <c r="F42" i="13"/>
  <c r="N39" i="12"/>
  <c r="F58" i="13"/>
  <c r="M58" i="13" s="1"/>
  <c r="F67" i="13"/>
  <c r="M67" i="13" s="1"/>
  <c r="F66" i="13"/>
  <c r="M66" i="13" s="1"/>
  <c r="F65" i="13"/>
  <c r="M65" i="13" s="1"/>
  <c r="F64" i="13"/>
  <c r="M64" i="13" s="1"/>
  <c r="F63" i="13"/>
  <c r="M63" i="13" s="1"/>
  <c r="F62" i="13"/>
  <c r="M62" i="13" s="1"/>
  <c r="N62" i="13" s="1"/>
  <c r="F60" i="13"/>
  <c r="M60" i="13" s="1"/>
  <c r="N60" i="13" s="1"/>
  <c r="F59" i="13"/>
  <c r="M59" i="13" s="1"/>
  <c r="L56" i="13"/>
  <c r="K56" i="13"/>
  <c r="J56" i="13"/>
  <c r="I56" i="13"/>
  <c r="H56" i="13"/>
  <c r="G56" i="13"/>
  <c r="E56" i="13"/>
  <c r="C56" i="13"/>
  <c r="M48" i="13"/>
  <c r="M46" i="13"/>
  <c r="F35" i="13"/>
  <c r="M33" i="13"/>
  <c r="L31" i="13"/>
  <c r="K31" i="13"/>
  <c r="J31" i="13"/>
  <c r="I31" i="13"/>
  <c r="H31" i="13"/>
  <c r="G31" i="13"/>
  <c r="E31" i="13"/>
  <c r="C31" i="13"/>
  <c r="F29" i="13"/>
  <c r="M29" i="13" s="1"/>
  <c r="F28" i="13"/>
  <c r="M28" i="13" s="1"/>
  <c r="F27" i="13"/>
  <c r="M27" i="13" s="1"/>
  <c r="F26" i="13"/>
  <c r="M26" i="13" s="1"/>
  <c r="F25" i="13"/>
  <c r="M25" i="13" s="1"/>
  <c r="F24" i="13"/>
  <c r="M24" i="13" s="1"/>
  <c r="F22" i="13"/>
  <c r="M22" i="13" s="1"/>
  <c r="F21" i="13"/>
  <c r="M21" i="13" s="1"/>
  <c r="F20" i="13"/>
  <c r="M20" i="13" s="1"/>
  <c r="L18" i="13"/>
  <c r="K18" i="13"/>
  <c r="J18" i="13"/>
  <c r="I18" i="13"/>
  <c r="H18" i="13"/>
  <c r="G18" i="13"/>
  <c r="E18" i="13"/>
  <c r="C18" i="13"/>
  <c r="N39" i="13" l="1"/>
  <c r="O39" i="13"/>
  <c r="F31" i="13"/>
  <c r="M31" i="13" s="1"/>
  <c r="F56" i="13"/>
  <c r="M56" i="13" s="1"/>
  <c r="F18" i="13"/>
  <c r="M18" i="13" s="1"/>
  <c r="N22" i="13"/>
  <c r="H41" i="12" l="1"/>
  <c r="H31" i="12"/>
  <c r="F45" i="12" l="1"/>
  <c r="F43" i="12"/>
  <c r="H18" i="12" l="1"/>
  <c r="F67" i="12" l="1"/>
  <c r="M67" i="12" s="1"/>
  <c r="F66" i="12"/>
  <c r="M66" i="12" s="1"/>
  <c r="F65" i="12"/>
  <c r="M65" i="12" s="1"/>
  <c r="F64" i="12"/>
  <c r="M64" i="12" s="1"/>
  <c r="F63" i="12"/>
  <c r="M63" i="12" s="1"/>
  <c r="F62" i="12"/>
  <c r="M62" i="12" s="1"/>
  <c r="N62" i="12" s="1"/>
  <c r="F60" i="12"/>
  <c r="F59" i="12"/>
  <c r="M59" i="12" s="1"/>
  <c r="F58" i="12"/>
  <c r="M58" i="12" s="1"/>
  <c r="L56" i="12"/>
  <c r="K56" i="12"/>
  <c r="J56" i="12"/>
  <c r="I56" i="12"/>
  <c r="H56" i="12"/>
  <c r="G56" i="12"/>
  <c r="E56" i="12"/>
  <c r="C56" i="12"/>
  <c r="F52" i="12"/>
  <c r="M52" i="12" s="1"/>
  <c r="F51" i="12"/>
  <c r="F49" i="12"/>
  <c r="M49" i="12" s="1"/>
  <c r="F48" i="12"/>
  <c r="M48" i="12" s="1"/>
  <c r="F47" i="12"/>
  <c r="M47" i="12" s="1"/>
  <c r="F46" i="12"/>
  <c r="M46" i="12" s="1"/>
  <c r="M45" i="12"/>
  <c r="M43" i="12"/>
  <c r="F42" i="12"/>
  <c r="M42" i="12" s="1"/>
  <c r="F41" i="12"/>
  <c r="M41" i="12" s="1"/>
  <c r="F38" i="12"/>
  <c r="M38" i="12" s="1"/>
  <c r="F36" i="12"/>
  <c r="M36" i="12" s="1"/>
  <c r="F35" i="12"/>
  <c r="F33" i="12"/>
  <c r="M33" i="12" s="1"/>
  <c r="L31" i="12"/>
  <c r="K31" i="12"/>
  <c r="J31" i="12"/>
  <c r="I31" i="12"/>
  <c r="G31" i="12"/>
  <c r="E31" i="12"/>
  <c r="C31" i="12"/>
  <c r="F29" i="12"/>
  <c r="M29" i="12" s="1"/>
  <c r="F28" i="12"/>
  <c r="M28" i="12" s="1"/>
  <c r="F27" i="12"/>
  <c r="M27" i="12" s="1"/>
  <c r="F26" i="12"/>
  <c r="M26" i="12" s="1"/>
  <c r="F25" i="12"/>
  <c r="M25" i="12" s="1"/>
  <c r="F24" i="12"/>
  <c r="M24" i="12" s="1"/>
  <c r="F22" i="12"/>
  <c r="M22" i="12" s="1"/>
  <c r="F21" i="12"/>
  <c r="M21" i="12" s="1"/>
  <c r="F20" i="12"/>
  <c r="M20" i="12" s="1"/>
  <c r="L18" i="12"/>
  <c r="K18" i="12"/>
  <c r="J18" i="12"/>
  <c r="I18" i="12"/>
  <c r="G18" i="12"/>
  <c r="E18" i="12"/>
  <c r="C18" i="12"/>
  <c r="O22" i="14" l="1"/>
  <c r="O22" i="13"/>
  <c r="O22" i="12"/>
  <c r="N22" i="12"/>
  <c r="M60" i="12"/>
  <c r="F31" i="12"/>
  <c r="M31" i="12" s="1"/>
  <c r="F18" i="12"/>
  <c r="M18" i="12" s="1"/>
  <c r="F56" i="12"/>
  <c r="M56" i="12" s="1"/>
  <c r="O60" i="14" l="1"/>
  <c r="O60" i="13"/>
  <c r="N60" i="12"/>
</calcChain>
</file>

<file path=xl/sharedStrings.xml><?xml version="1.0" encoding="utf-8"?>
<sst xmlns="http://schemas.openxmlformats.org/spreadsheetml/2006/main" count="459" uniqueCount="67">
  <si>
    <t>Среднемесячная  заработная плата работников</t>
  </si>
  <si>
    <t>муниципальных  образовательных организаций Тульской области</t>
  </si>
  <si>
    <t>(указать месяц)</t>
  </si>
  <si>
    <t>Киреевский район</t>
  </si>
  <si>
    <t>(наименование муниципального образования)</t>
  </si>
  <si>
    <t>Наименование категории работников образовательных организаций</t>
  </si>
  <si>
    <t>Штатная численность работников</t>
  </si>
  <si>
    <t xml:space="preserve">Среднесписочная численность работников образовательных организаций (данные приводятся с одним десятичным знаком) </t>
  </si>
  <si>
    <t>Фонд заработной платы (без начислений)*</t>
  </si>
  <si>
    <t>Размер средней заработной платы работников образовательных организаций</t>
  </si>
  <si>
    <t>отношение средней заработной платы за текущий месяц к прогнозной оценке средней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Тульской области (**; ***)</t>
  </si>
  <si>
    <t>отношение средней заработной платы за текущий период к прогнозной оценке   средней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Тульской области  (**; ***)</t>
  </si>
  <si>
    <t>Всего</t>
  </si>
  <si>
    <t>в том числе фактическое количество шт. ед.,  занятых другими работниками учреждения и внешними совместителями</t>
  </si>
  <si>
    <t xml:space="preserve">в том числе: </t>
  </si>
  <si>
    <t>за счет средств бюджета Тульской области</t>
  </si>
  <si>
    <t>средства муниципального бюджета</t>
  </si>
  <si>
    <r>
      <t xml:space="preserve">средства </t>
    </r>
    <r>
      <rPr>
        <b/>
        <u/>
        <sz val="11"/>
        <color theme="1"/>
        <rFont val="PT Astra Serif"/>
        <family val="1"/>
        <charset val="204"/>
      </rPr>
      <t>федерального бюджета</t>
    </r>
    <r>
      <rPr>
        <sz val="11"/>
        <color theme="1"/>
        <rFont val="PT Astra Serif"/>
        <family val="1"/>
        <charset val="204"/>
      </rPr>
      <t xml:space="preserve"> на выплаты вознаграждения за классное руководство в размере 5000 рублей</t>
    </r>
  </si>
  <si>
    <t>за счет внебюджетных средств</t>
  </si>
  <si>
    <t>1) Расходы в части доплат к должностным окладам работников  за ученые степени доктора наук и кандидата наук, ежемесячные надбавки к должностным окладам работников за почетные звания, нагрудные знаки, нагрудные значки, повышения должностных окладов  работников, работающих в образовательных организациях, расположенных в поселках городского типа (рабочих поселках), выплаты пособия на санаторно-курортное лечение в соответствии с Законом Тульской области от 30 сентября 2013 года № 1989-ЗТО «Об образовании»;           2) Закон Тульской области от 20.12.1995 №21-ЗТО  "О библиотечном деле"</t>
  </si>
  <si>
    <t>средства областного бюджета</t>
  </si>
  <si>
    <t>всего</t>
  </si>
  <si>
    <t>в том числе:</t>
  </si>
  <si>
    <t>доплата за выполнение функций классного руководителя</t>
  </si>
  <si>
    <t>(шт. единицы)</t>
  </si>
  <si>
    <t>(человек)</t>
  </si>
  <si>
    <t>(тыс. руб.)</t>
  </si>
  <si>
    <t>(рубли)</t>
  </si>
  <si>
    <t>%</t>
  </si>
  <si>
    <t>Дошкольные образовательные организации</t>
  </si>
  <si>
    <t xml:space="preserve">Работники, всего: </t>
  </si>
  <si>
    <t>х</t>
  </si>
  <si>
    <t>Х</t>
  </si>
  <si>
    <t>в т.ч.:</t>
  </si>
  <si>
    <t>руководитель организации</t>
  </si>
  <si>
    <t xml:space="preserve">заместители руководителя, руководители структурных подразделений  и их заместители 
</t>
  </si>
  <si>
    <t xml:space="preserve">педагогические работники образовательных организаций, реализующие программы дошкольного образования </t>
  </si>
  <si>
    <t>из них:</t>
  </si>
  <si>
    <t>педагоги-психологи</t>
  </si>
  <si>
    <t>врачи (кроме зубных)</t>
  </si>
  <si>
    <t>средний медицинский (фармацевтический) персонал (персонал, обеспечивающий условия для предоставления медицинских услуг)</t>
  </si>
  <si>
    <t>младший медицинский персонал (персонал, обеспечивающий условия для предоставления медицинских услуг)</t>
  </si>
  <si>
    <t>работники культуры (библиотекари)</t>
  </si>
  <si>
    <t>прочие работники, за исключением вышеуказанных</t>
  </si>
  <si>
    <t>Общеобразовательные организации</t>
  </si>
  <si>
    <t xml:space="preserve">  осуществляющий функции классного руководителя</t>
  </si>
  <si>
    <t xml:space="preserve">заместители руководителя, руководители структурных подразделений (кроме заведующих учебной частью образовательных организаций, реализующих программы общего образования) и их заместители 
</t>
  </si>
  <si>
    <t>осуществляющие функции классного руководителя</t>
  </si>
  <si>
    <r>
      <t xml:space="preserve">педагогические работники и </t>
    </r>
    <r>
      <rPr>
        <b/>
        <sz val="12"/>
        <color theme="1"/>
        <rFont val="PT Astra Serif"/>
        <family val="1"/>
        <charset val="204"/>
      </rPr>
      <t>заведующие учебной частью образовательных организаций</t>
    </r>
    <r>
      <rPr>
        <sz val="12"/>
        <color theme="1"/>
        <rFont val="PT Astra Serif"/>
        <family val="1"/>
        <charset val="204"/>
      </rPr>
      <t>, реализующие программы общего образования</t>
    </r>
  </si>
  <si>
    <t xml:space="preserve">учителя </t>
  </si>
  <si>
    <t>заведующие учебной частью образовательных организаций, реализующие программы общего образования</t>
  </si>
  <si>
    <r>
      <rPr>
        <b/>
        <u/>
        <sz val="12"/>
        <color theme="1"/>
        <rFont val="PT Astra Serif"/>
        <family val="1"/>
        <charset val="204"/>
      </rPr>
      <t xml:space="preserve">из общего числа </t>
    </r>
    <r>
      <rPr>
        <sz val="12"/>
        <color theme="1"/>
        <rFont val="PT Astra Serif"/>
        <family val="1"/>
        <charset val="204"/>
      </rPr>
      <t>педагогических работников: работники, осуществляющие функции классного руководителя</t>
    </r>
  </si>
  <si>
    <t xml:space="preserve"> осуществляющие функции классного руководителя</t>
  </si>
  <si>
    <t xml:space="preserve">Организации дополнительного образования детей </t>
  </si>
  <si>
    <t xml:space="preserve">педагогические работники образовательных организаций, реализующие программы  дополнительного образования детей </t>
  </si>
  <si>
    <t xml:space="preserve">прочие работники, за исключением вышеуказанных </t>
  </si>
  <si>
    <r>
      <t>Примечания:</t>
    </r>
    <r>
      <rPr>
        <b/>
        <sz val="16"/>
        <color theme="1"/>
        <rFont val="PT Astra Serif"/>
        <family val="1"/>
        <charset val="204"/>
      </rPr>
      <t xml:space="preserve"> </t>
    </r>
  </si>
  <si>
    <r>
      <t>*</t>
    </r>
    <r>
      <rPr>
        <sz val="12"/>
        <color theme="1"/>
        <rFont val="PT Astra Serif"/>
        <family val="1"/>
        <charset val="204"/>
      </rPr>
      <t xml:space="preserve"> Фонд заработной платы (без начислений) показывать с тремя знаками после запятой;</t>
    </r>
  </si>
  <si>
    <r>
      <rPr>
        <b/>
        <sz val="16"/>
        <color theme="1"/>
        <rFont val="PT Astra Serif"/>
        <family val="1"/>
        <charset val="204"/>
      </rPr>
      <t>**</t>
    </r>
    <r>
      <rPr>
        <sz val="12"/>
        <color theme="1"/>
        <rFont val="PT Astra Serif"/>
        <family val="1"/>
        <charset val="204"/>
      </rPr>
      <t xml:space="preserve"> отношение средней заработной платы педагогических работников образовательных организаций, реализующих программы дошкольного образования, к средней заработной плате в сфере общего образования в Тульской области;</t>
    </r>
  </si>
  <si>
    <r>
      <rPr>
        <b/>
        <sz val="16"/>
        <color theme="1"/>
        <rFont val="PT Astra Serif"/>
        <family val="1"/>
        <charset val="204"/>
      </rPr>
      <t xml:space="preserve">*** </t>
    </r>
    <r>
      <rPr>
        <sz val="12"/>
        <color theme="1"/>
        <rFont val="PT Astra Serif"/>
        <family val="1"/>
        <charset val="204"/>
      </rPr>
      <t>отношение средней заработной платы педагогических работников образовательных организаций, реализующих программы  дополнительного образования детей, к средней заработной плате учителей в Тульской области</t>
    </r>
  </si>
  <si>
    <t>(Подпись)</t>
  </si>
  <si>
    <t>МП</t>
  </si>
  <si>
    <t xml:space="preserve">Председатель комитета </t>
  </si>
  <si>
    <t>Пашков   С.В.</t>
  </si>
  <si>
    <r>
      <t xml:space="preserve">за  </t>
    </r>
    <r>
      <rPr>
        <b/>
        <u/>
        <sz val="14"/>
        <color theme="1"/>
        <rFont val="PT Astra Serif"/>
        <family val="1"/>
        <charset val="204"/>
      </rPr>
      <t xml:space="preserve"> ЯНВАРЬ </t>
    </r>
    <r>
      <rPr>
        <b/>
        <sz val="14"/>
        <color theme="1"/>
        <rFont val="PT Astra Serif"/>
        <family val="1"/>
        <charset val="204"/>
      </rPr>
      <t xml:space="preserve"> 2022 год</t>
    </r>
  </si>
  <si>
    <r>
      <t xml:space="preserve">за  </t>
    </r>
    <r>
      <rPr>
        <b/>
        <u/>
        <sz val="14"/>
        <color theme="1"/>
        <rFont val="PT Astra Serif"/>
        <family val="1"/>
        <charset val="204"/>
      </rPr>
      <t xml:space="preserve"> ФЕВРАЛЬ </t>
    </r>
    <r>
      <rPr>
        <b/>
        <sz val="14"/>
        <color theme="1"/>
        <rFont val="PT Astra Serif"/>
        <family val="1"/>
        <charset val="204"/>
      </rPr>
      <t xml:space="preserve"> 2022 год</t>
    </r>
  </si>
  <si>
    <r>
      <t xml:space="preserve">за  </t>
    </r>
    <r>
      <rPr>
        <b/>
        <u/>
        <sz val="14"/>
        <color theme="1"/>
        <rFont val="PT Astra Serif"/>
        <family val="1"/>
        <charset val="204"/>
      </rPr>
      <t xml:space="preserve"> МАРТ </t>
    </r>
    <r>
      <rPr>
        <b/>
        <sz val="14"/>
        <color theme="1"/>
        <rFont val="PT Astra Serif"/>
        <family val="1"/>
        <charset val="204"/>
      </rPr>
      <t xml:space="preserve"> 2022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</si>
</sst>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0\ _₽_-;\-* #,##0.000\ _₽_-;_-* &quot;-&quot;??\ _₽_-;_-@_-"/>
    <numFmt numFmtId="165" formatCode="_-* #,##0.000\ _₽_-;\-* #,##0.000\ _₽_-;_-* &quot;-&quot;???\ _₽_-;_-@_-"/>
    <numFmt numFmtId="166" formatCode="_-* #,##0.0\ _₽_-;\-* #,##0.0\ _₽_-;_-* &quot;-&quot;??\ _₽_-;_-@_-"/>
    <numFmt numFmtId="167" formatCode="0.000"/>
    <numFmt numFmtId="168" formatCode="_-* #,##0.00\ _₽_-;\-* #,##0.00\ _₽_-;_-* &quot;-&quot;???\ _₽_-;_-@_-"/>
    <numFmt numFmtId="169" formatCode="0.0"/>
  </numFmts>
  <fonts count="30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b/>
      <u/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b/>
      <u/>
      <sz val="11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b/>
      <sz val="10"/>
      <color theme="1"/>
      <name val="PT Astra Serif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PT Astra Serif"/>
      <family val="1"/>
      <charset val="204"/>
    </font>
    <font>
      <b/>
      <i/>
      <sz val="14"/>
      <color theme="1"/>
      <name val="PT Astra Serif"/>
      <family val="1"/>
      <charset val="204"/>
    </font>
    <font>
      <b/>
      <sz val="16"/>
      <color theme="1"/>
      <name val="PT Astra Serif"/>
      <family val="1"/>
      <charset val="204"/>
    </font>
    <font>
      <i/>
      <sz val="12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i/>
      <sz val="10"/>
      <color theme="1"/>
      <name val="PT Astra Serif"/>
      <family val="1"/>
      <charset val="204"/>
    </font>
    <font>
      <b/>
      <i/>
      <sz val="10"/>
      <color theme="1"/>
      <name val="PT Astra Serif"/>
      <family val="1"/>
      <charset val="204"/>
    </font>
    <font>
      <b/>
      <i/>
      <sz val="16"/>
      <color theme="1"/>
      <name val="PT Astra Serif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4"/>
      <color theme="1"/>
      <name val="PT Astra Serif"/>
      <family val="1"/>
      <charset val="204"/>
    </font>
    <font>
      <b/>
      <u/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i/>
      <sz val="12"/>
      <color rgb="FF000000"/>
      <name val="PT Astra Serif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b/>
      <u val="singleAccounting"/>
      <sz val="14"/>
      <color theme="1"/>
      <name val="PT Astra Serif"/>
      <family val="1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2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vertical="top" wrapText="1"/>
    </xf>
    <xf numFmtId="0" fontId="9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164" fontId="10" fillId="3" borderId="10" xfId="0" applyNumberFormat="1" applyFont="1" applyFill="1" applyBorder="1" applyAlignment="1">
      <alignment horizontal="center" vertical="center" wrapText="1"/>
    </xf>
    <xf numFmtId="165" fontId="10" fillId="3" borderId="10" xfId="0" applyNumberFormat="1" applyFont="1" applyFill="1" applyBorder="1" applyAlignment="1">
      <alignment horizontal="center" vertical="center" wrapText="1"/>
    </xf>
    <xf numFmtId="43" fontId="10" fillId="3" borderId="10" xfId="0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0" fontId="12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justify" vertical="top" wrapText="1"/>
    </xf>
    <xf numFmtId="0" fontId="6" fillId="3" borderId="10" xfId="0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164" fontId="3" fillId="3" borderId="10" xfId="0" applyNumberFormat="1" applyFont="1" applyFill="1" applyBorder="1" applyAlignment="1">
      <alignment horizontal="center" vertical="center" wrapText="1"/>
    </xf>
    <xf numFmtId="43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justify" vertical="top" wrapText="1"/>
    </xf>
    <xf numFmtId="0" fontId="6" fillId="3" borderId="4" xfId="0" applyFont="1" applyFill="1" applyBorder="1" applyAlignment="1">
      <alignment horizontal="center" vertical="center" wrapText="1"/>
    </xf>
    <xf numFmtId="166" fontId="3" fillId="3" borderId="10" xfId="0" applyNumberFormat="1" applyFont="1" applyFill="1" applyBorder="1" applyAlignment="1">
      <alignment horizontal="center" vertical="center" wrapText="1"/>
    </xf>
    <xf numFmtId="2" fontId="6" fillId="3" borderId="10" xfId="0" applyNumberFormat="1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vertical="top" wrapText="1"/>
    </xf>
    <xf numFmtId="0" fontId="10" fillId="3" borderId="10" xfId="0" applyNumberFormat="1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7" fillId="3" borderId="10" xfId="0" applyNumberFormat="1" applyFont="1" applyFill="1" applyBorder="1" applyAlignment="1">
      <alignment horizontal="center" vertical="center" wrapText="1"/>
    </xf>
    <xf numFmtId="164" fontId="17" fillId="3" borderId="10" xfId="0" applyNumberFormat="1" applyFont="1" applyFill="1" applyBorder="1" applyAlignment="1">
      <alignment horizontal="center" vertical="center" wrapText="1"/>
    </xf>
    <xf numFmtId="43" fontId="18" fillId="3" borderId="10" xfId="0" applyNumberFormat="1" applyFont="1" applyFill="1" applyBorder="1" applyAlignment="1">
      <alignment horizontal="center" vertical="center" wrapText="1"/>
    </xf>
    <xf numFmtId="43" fontId="17" fillId="3" borderId="10" xfId="0" applyNumberFormat="1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20" fillId="2" borderId="0" xfId="0" applyFont="1" applyFill="1"/>
    <xf numFmtId="0" fontId="6" fillId="3" borderId="12" xfId="0" applyFont="1" applyFill="1" applyBorder="1" applyAlignment="1">
      <alignment horizontal="justify" vertical="top" wrapText="1"/>
    </xf>
    <xf numFmtId="0" fontId="2" fillId="3" borderId="10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165" fontId="10" fillId="4" borderId="10" xfId="0" applyNumberFormat="1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justify" vertical="top" wrapText="1"/>
    </xf>
    <xf numFmtId="0" fontId="6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165" fontId="3" fillId="4" borderId="10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9" fillId="4" borderId="10" xfId="0" applyFont="1" applyFill="1" applyBorder="1" applyAlignment="1">
      <alignment horizontal="justify" vertical="top" wrapText="1"/>
    </xf>
    <xf numFmtId="0" fontId="4" fillId="4" borderId="10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right" vertical="top" wrapText="1"/>
    </xf>
    <xf numFmtId="0" fontId="15" fillId="4" borderId="10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165" fontId="17" fillId="4" borderId="10" xfId="0" applyNumberFormat="1" applyFont="1" applyFill="1" applyBorder="1" applyAlignment="1">
      <alignment horizontal="center" vertical="center" wrapText="1"/>
    </xf>
    <xf numFmtId="165" fontId="18" fillId="4" borderId="10" xfId="0" applyNumberFormat="1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justify" vertical="top" wrapText="1"/>
    </xf>
    <xf numFmtId="0" fontId="12" fillId="4" borderId="10" xfId="0" applyFont="1" applyFill="1" applyBorder="1" applyAlignment="1">
      <alignment horizontal="justify" vertical="top" wrapText="1"/>
    </xf>
    <xf numFmtId="0" fontId="15" fillId="4" borderId="10" xfId="0" applyFont="1" applyFill="1" applyBorder="1" applyAlignment="1">
      <alignment horizontal="left" vertical="top" wrapText="1"/>
    </xf>
    <xf numFmtId="0" fontId="15" fillId="4" borderId="10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right" vertical="top" wrapText="1"/>
    </xf>
    <xf numFmtId="0" fontId="2" fillId="4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165" fontId="10" fillId="5" borderId="10" xfId="0" applyNumberFormat="1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justify" vertical="top" wrapText="1"/>
    </xf>
    <xf numFmtId="0" fontId="6" fillId="5" borderId="10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165" fontId="3" fillId="5" borderId="10" xfId="0" applyNumberFormat="1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justify" vertical="top" wrapText="1"/>
    </xf>
    <xf numFmtId="0" fontId="23" fillId="5" borderId="10" xfId="0" applyFont="1" applyFill="1" applyBorder="1" applyAlignment="1">
      <alignment horizontal="justify" vertical="top" wrapText="1"/>
    </xf>
    <xf numFmtId="0" fontId="23" fillId="5" borderId="10" xfId="0" applyFont="1" applyFill="1" applyBorder="1" applyAlignment="1">
      <alignment horizontal="center" vertical="center" wrapText="1"/>
    </xf>
    <xf numFmtId="168" fontId="4" fillId="5" borderId="10" xfId="0" applyNumberFormat="1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justify" vertical="top" wrapText="1"/>
    </xf>
    <xf numFmtId="0" fontId="24" fillId="5" borderId="10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justify" vertical="center" wrapText="1"/>
    </xf>
    <xf numFmtId="0" fontId="25" fillId="5" borderId="10" xfId="0" applyFont="1" applyFill="1" applyBorder="1" applyAlignment="1">
      <alignment horizontal="center" vertical="center" wrapText="1"/>
    </xf>
    <xf numFmtId="165" fontId="17" fillId="5" borderId="10" xfId="0" applyNumberFormat="1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top" wrapText="1"/>
    </xf>
    <xf numFmtId="0" fontId="26" fillId="2" borderId="0" xfId="0" applyFont="1" applyFill="1"/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7" fillId="2" borderId="0" xfId="0" applyFont="1" applyFill="1" applyAlignment="1"/>
    <xf numFmtId="0" fontId="4" fillId="2" borderId="0" xfId="0" applyFont="1" applyFill="1" applyAlignment="1"/>
    <xf numFmtId="0" fontId="4" fillId="2" borderId="15" xfId="0" applyFont="1" applyFill="1" applyBorder="1" applyAlignment="1"/>
    <xf numFmtId="0" fontId="11" fillId="2" borderId="0" xfId="0" applyFont="1" applyFill="1" applyAlignment="1"/>
    <xf numFmtId="0" fontId="6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/>
    </xf>
    <xf numFmtId="0" fontId="11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20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top" wrapText="1"/>
    </xf>
    <xf numFmtId="0" fontId="26" fillId="2" borderId="0" xfId="0" applyFont="1" applyFill="1" applyAlignment="1">
      <alignment horizontal="center"/>
    </xf>
    <xf numFmtId="167" fontId="3" fillId="3" borderId="10" xfId="0" applyNumberFormat="1" applyFont="1" applyFill="1" applyBorder="1" applyAlignment="1">
      <alignment horizontal="center" vertical="center" wrapText="1"/>
    </xf>
    <xf numFmtId="43" fontId="0" fillId="2" borderId="0" xfId="0" applyNumberFormat="1" applyFill="1" applyAlignment="1">
      <alignment horizontal="center" vertical="center"/>
    </xf>
    <xf numFmtId="43" fontId="0" fillId="2" borderId="0" xfId="0" applyNumberFormat="1" applyFill="1" applyAlignment="1">
      <alignment vertical="center"/>
    </xf>
    <xf numFmtId="43" fontId="0" fillId="2" borderId="0" xfId="0" applyNumberFormat="1" applyFill="1"/>
    <xf numFmtId="165" fontId="9" fillId="4" borderId="10" xfId="0" applyNumberFormat="1" applyFont="1" applyFill="1" applyBorder="1" applyAlignment="1">
      <alignment horizontal="center" vertical="center" wrapText="1"/>
    </xf>
    <xf numFmtId="2" fontId="22" fillId="5" borderId="10" xfId="0" applyNumberFormat="1" applyFont="1" applyFill="1" applyBorder="1" applyAlignment="1">
      <alignment horizontal="center" vertical="center" wrapText="1"/>
    </xf>
    <xf numFmtId="169" fontId="3" fillId="4" borderId="10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justify" vertical="center" wrapText="1"/>
    </xf>
    <xf numFmtId="2" fontId="4" fillId="3" borderId="10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165" fontId="27" fillId="4" borderId="10" xfId="0" applyNumberFormat="1" applyFont="1" applyFill="1" applyBorder="1" applyAlignment="1">
      <alignment horizontal="center" vertical="center" wrapText="1"/>
    </xf>
    <xf numFmtId="168" fontId="28" fillId="4" borderId="10" xfId="0" applyNumberFormat="1" applyFont="1" applyFill="1" applyBorder="1" applyAlignment="1">
      <alignment horizontal="center" vertical="center" wrapText="1"/>
    </xf>
    <xf numFmtId="43" fontId="28" fillId="3" borderId="10" xfId="0" applyNumberFormat="1" applyFont="1" applyFill="1" applyBorder="1" applyAlignment="1">
      <alignment horizontal="center" vertical="center" wrapText="1"/>
    </xf>
    <xf numFmtId="2" fontId="6" fillId="4" borderId="10" xfId="0" applyNumberFormat="1" applyFont="1" applyFill="1" applyBorder="1" applyAlignment="1">
      <alignment horizontal="center" vertical="center" wrapText="1"/>
    </xf>
    <xf numFmtId="2" fontId="10" fillId="3" borderId="10" xfId="0" applyNumberFormat="1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168" fontId="6" fillId="5" borderId="10" xfId="0" applyNumberFormat="1" applyFont="1" applyFill="1" applyBorder="1" applyAlignment="1">
      <alignment horizontal="center" vertical="center" wrapText="1"/>
    </xf>
    <xf numFmtId="165" fontId="29" fillId="2" borderId="0" xfId="0" applyNumberFormat="1" applyFont="1" applyFill="1" applyAlignment="1">
      <alignment horizontal="center" vertical="center"/>
    </xf>
    <xf numFmtId="2" fontId="6" fillId="5" borderId="10" xfId="0" applyNumberFormat="1" applyFont="1" applyFill="1" applyBorder="1" applyAlignment="1">
      <alignment horizontal="center" vertical="center" wrapText="1"/>
    </xf>
    <xf numFmtId="169" fontId="6" fillId="3" borderId="10" xfId="0" applyNumberFormat="1" applyFont="1" applyFill="1" applyBorder="1" applyAlignment="1">
      <alignment horizontal="center" vertical="center" wrapText="1"/>
    </xf>
    <xf numFmtId="168" fontId="17" fillId="4" borderId="10" xfId="0" applyNumberFormat="1" applyFont="1" applyFill="1" applyBorder="1" applyAlignment="1">
      <alignment horizontal="center" vertical="center" wrapText="1"/>
    </xf>
    <xf numFmtId="43" fontId="0" fillId="2" borderId="0" xfId="0" applyNumberFormat="1" applyFill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center"/>
    </xf>
    <xf numFmtId="0" fontId="18" fillId="4" borderId="1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center"/>
    </xf>
    <xf numFmtId="168" fontId="3" fillId="4" borderId="1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6" fillId="4" borderId="10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left" vertical="top" wrapText="1"/>
    </xf>
    <xf numFmtId="0" fontId="12" fillId="5" borderId="3" xfId="0" applyFont="1" applyFill="1" applyBorder="1" applyAlignment="1">
      <alignment horizontal="left" vertical="top" wrapText="1"/>
    </xf>
    <xf numFmtId="0" fontId="12" fillId="5" borderId="4" xfId="0" applyFont="1" applyFill="1" applyBorder="1" applyAlignment="1">
      <alignment horizontal="left" vertical="top" wrapText="1"/>
    </xf>
    <xf numFmtId="0" fontId="6" fillId="5" borderId="5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top" wrapText="1"/>
    </xf>
    <xf numFmtId="0" fontId="12" fillId="3" borderId="4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left" vertical="top" wrapText="1"/>
    </xf>
    <xf numFmtId="0" fontId="12" fillId="4" borderId="3" xfId="0" applyFont="1" applyFill="1" applyBorder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CCFF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7"/>
  <sheetViews>
    <sheetView view="pageBreakPreview" topLeftCell="A24" zoomScale="65" zoomScaleNormal="100" zoomScaleSheetLayoutView="65" workbookViewId="0">
      <selection activeCell="N36" sqref="N36"/>
    </sheetView>
  </sheetViews>
  <sheetFormatPr defaultColWidth="7.875" defaultRowHeight="15.75" x14ac:dyDescent="0.2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2.375" style="106" customWidth="1"/>
    <col min="17" max="17" width="12.875" style="3" customWidth="1"/>
    <col min="18" max="16384" width="7.875" style="3"/>
  </cols>
  <sheetData>
    <row r="1" spans="1:15" s="3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 x14ac:dyDescent="0.3">
      <c r="A2" s="1"/>
      <c r="B2" s="209" t="s">
        <v>0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</row>
    <row r="3" spans="1:15" s="3" customFormat="1" ht="18.75" x14ac:dyDescent="0.3">
      <c r="A3" s="1"/>
      <c r="B3" s="209" t="s">
        <v>1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</row>
    <row r="4" spans="1:15" s="3" customFormat="1" ht="18.75" x14ac:dyDescent="0.3">
      <c r="A4" s="1"/>
      <c r="B4" s="209" t="s">
        <v>64</v>
      </c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s="3" customFormat="1" x14ac:dyDescent="0.25">
      <c r="A5" s="1"/>
      <c r="B5" s="210" t="s">
        <v>2</v>
      </c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</row>
    <row r="6" spans="1:15" s="3" customFormat="1" ht="15" customHeight="1" x14ac:dyDescent="0.3">
      <c r="A6" s="1"/>
      <c r="B6" s="211" t="s">
        <v>3</v>
      </c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</row>
    <row r="7" spans="1:15" s="3" customFormat="1" x14ac:dyDescent="0.25">
      <c r="A7" s="1"/>
      <c r="B7" s="208" t="s">
        <v>4</v>
      </c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</row>
    <row r="8" spans="1:15" s="3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 x14ac:dyDescent="0.25">
      <c r="A9" s="193" t="s">
        <v>5</v>
      </c>
      <c r="B9" s="194"/>
      <c r="C9" s="199" t="s">
        <v>6</v>
      </c>
      <c r="D9" s="200"/>
      <c r="E9" s="201" t="s">
        <v>7</v>
      </c>
      <c r="F9" s="203" t="s">
        <v>8</v>
      </c>
      <c r="G9" s="204"/>
      <c r="H9" s="204"/>
      <c r="I9" s="204"/>
      <c r="J9" s="204"/>
      <c r="K9" s="204"/>
      <c r="L9" s="205"/>
      <c r="M9" s="201" t="s">
        <v>9</v>
      </c>
      <c r="N9" s="178" t="s">
        <v>10</v>
      </c>
      <c r="O9" s="178" t="s">
        <v>11</v>
      </c>
    </row>
    <row r="10" spans="1:15" s="3" customFormat="1" ht="15.75" customHeight="1" x14ac:dyDescent="0.25">
      <c r="A10" s="195"/>
      <c r="B10" s="196"/>
      <c r="C10" s="180" t="s">
        <v>12</v>
      </c>
      <c r="D10" s="180" t="s">
        <v>13</v>
      </c>
      <c r="E10" s="202"/>
      <c r="F10" s="182" t="s">
        <v>12</v>
      </c>
      <c r="G10" s="185" t="s">
        <v>14</v>
      </c>
      <c r="H10" s="185"/>
      <c r="I10" s="185"/>
      <c r="J10" s="185"/>
      <c r="K10" s="185"/>
      <c r="L10" s="185"/>
      <c r="M10" s="202"/>
      <c r="N10" s="179"/>
      <c r="O10" s="179"/>
    </row>
    <row r="11" spans="1:15" s="3" customFormat="1" ht="30.75" customHeight="1" x14ac:dyDescent="0.25">
      <c r="A11" s="195"/>
      <c r="B11" s="196"/>
      <c r="C11" s="181"/>
      <c r="D11" s="181"/>
      <c r="E11" s="202"/>
      <c r="F11" s="183"/>
      <c r="G11" s="185" t="s">
        <v>15</v>
      </c>
      <c r="H11" s="185"/>
      <c r="I11" s="185"/>
      <c r="J11" s="186" t="s">
        <v>16</v>
      </c>
      <c r="K11" s="189" t="s">
        <v>17</v>
      </c>
      <c r="L11" s="189" t="s">
        <v>18</v>
      </c>
      <c r="M11" s="202"/>
      <c r="N11" s="179"/>
      <c r="O11" s="179"/>
    </row>
    <row r="12" spans="1:15" s="3" customFormat="1" ht="22.5" customHeight="1" x14ac:dyDescent="0.25">
      <c r="A12" s="195"/>
      <c r="B12" s="196"/>
      <c r="C12" s="181"/>
      <c r="D12" s="181"/>
      <c r="E12" s="202"/>
      <c r="F12" s="183"/>
      <c r="G12" s="178" t="s">
        <v>19</v>
      </c>
      <c r="H12" s="203" t="s">
        <v>20</v>
      </c>
      <c r="I12" s="205"/>
      <c r="J12" s="187"/>
      <c r="K12" s="190"/>
      <c r="L12" s="190"/>
      <c r="M12" s="202"/>
      <c r="N12" s="179"/>
      <c r="O12" s="179"/>
    </row>
    <row r="13" spans="1:15" s="3" customFormat="1" ht="16.5" customHeight="1" x14ac:dyDescent="0.25">
      <c r="A13" s="195"/>
      <c r="B13" s="196"/>
      <c r="C13" s="181"/>
      <c r="D13" s="181"/>
      <c r="E13" s="202"/>
      <c r="F13" s="183"/>
      <c r="G13" s="179"/>
      <c r="H13" s="189" t="s">
        <v>21</v>
      </c>
      <c r="I13" s="4" t="s">
        <v>22</v>
      </c>
      <c r="J13" s="187"/>
      <c r="K13" s="190"/>
      <c r="L13" s="190"/>
      <c r="M13" s="202"/>
      <c r="N13" s="179"/>
      <c r="O13" s="179"/>
    </row>
    <row r="14" spans="1:15" s="3" customFormat="1" ht="177.6" customHeight="1" x14ac:dyDescent="0.25">
      <c r="A14" s="195"/>
      <c r="B14" s="196"/>
      <c r="C14" s="181"/>
      <c r="D14" s="181"/>
      <c r="E14" s="202"/>
      <c r="F14" s="184"/>
      <c r="G14" s="192"/>
      <c r="H14" s="191"/>
      <c r="I14" s="5" t="s">
        <v>23</v>
      </c>
      <c r="J14" s="188"/>
      <c r="K14" s="191"/>
      <c r="L14" s="191"/>
      <c r="M14" s="202"/>
      <c r="N14" s="179"/>
      <c r="O14" s="179"/>
    </row>
    <row r="15" spans="1:15" s="3" customFormat="1" ht="23.45" customHeight="1" x14ac:dyDescent="0.25">
      <c r="A15" s="197"/>
      <c r="B15" s="198"/>
      <c r="C15" s="206" t="s">
        <v>24</v>
      </c>
      <c r="D15" s="207"/>
      <c r="E15" s="137" t="s">
        <v>25</v>
      </c>
      <c r="F15" s="137" t="s">
        <v>26</v>
      </c>
      <c r="G15" s="137" t="s">
        <v>26</v>
      </c>
      <c r="H15" s="137" t="s">
        <v>26</v>
      </c>
      <c r="I15" s="137" t="s">
        <v>26</v>
      </c>
      <c r="J15" s="137" t="s">
        <v>26</v>
      </c>
      <c r="K15" s="137" t="s">
        <v>26</v>
      </c>
      <c r="L15" s="137" t="s">
        <v>26</v>
      </c>
      <c r="M15" s="6" t="s">
        <v>27</v>
      </c>
      <c r="N15" s="137" t="s">
        <v>28</v>
      </c>
      <c r="O15" s="137" t="s">
        <v>28</v>
      </c>
    </row>
    <row r="16" spans="1:15" s="3" customFormat="1" x14ac:dyDescent="0.25">
      <c r="A16" s="159">
        <v>1</v>
      </c>
      <c r="B16" s="160"/>
      <c r="C16" s="7">
        <v>2</v>
      </c>
      <c r="D16" s="8">
        <v>3</v>
      </c>
      <c r="E16" s="7">
        <v>4</v>
      </c>
      <c r="F16" s="8">
        <v>5</v>
      </c>
      <c r="G16" s="7">
        <v>6</v>
      </c>
      <c r="H16" s="8">
        <v>7</v>
      </c>
      <c r="I16" s="7">
        <v>8</v>
      </c>
      <c r="J16" s="8">
        <v>9</v>
      </c>
      <c r="K16" s="7">
        <v>10</v>
      </c>
      <c r="L16" s="8">
        <v>11</v>
      </c>
      <c r="M16" s="7">
        <v>12</v>
      </c>
      <c r="N16" s="8">
        <v>13</v>
      </c>
      <c r="O16" s="7">
        <v>14</v>
      </c>
    </row>
    <row r="17" spans="1:17" ht="33" customHeight="1" x14ac:dyDescent="0.25">
      <c r="A17" s="161" t="s">
        <v>29</v>
      </c>
      <c r="B17" s="162"/>
      <c r="C17" s="9"/>
      <c r="D17" s="10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7" s="123" customFormat="1" ht="21.75" customHeight="1" x14ac:dyDescent="0.25">
      <c r="A18" s="163" t="s">
        <v>30</v>
      </c>
      <c r="B18" s="164"/>
      <c r="C18" s="12">
        <f>C20+C21+C22+C29</f>
        <v>917.95</v>
      </c>
      <c r="D18" s="10" t="s">
        <v>31</v>
      </c>
      <c r="E18" s="13">
        <f>E20+E22+E29+E21</f>
        <v>687.6</v>
      </c>
      <c r="F18" s="14">
        <f>F20+F22+F29+F21</f>
        <v>17052.813999999998</v>
      </c>
      <c r="G18" s="14">
        <f>G20+G21+G22+G29</f>
        <v>78.600999999999999</v>
      </c>
      <c r="H18" s="15">
        <f>H20+H22+H29+H21</f>
        <v>14746.009999999998</v>
      </c>
      <c r="I18" s="13">
        <f t="shared" ref="I18:L18" si="0">I20+I22+I29</f>
        <v>0</v>
      </c>
      <c r="J18" s="13">
        <f t="shared" si="0"/>
        <v>2228.203</v>
      </c>
      <c r="K18" s="13">
        <f t="shared" si="0"/>
        <v>0</v>
      </c>
      <c r="L18" s="13">
        <f t="shared" si="0"/>
        <v>0</v>
      </c>
      <c r="M18" s="16">
        <f>(F18/E18)*1000</f>
        <v>24800.485747527629</v>
      </c>
      <c r="N18" s="13" t="s">
        <v>32</v>
      </c>
      <c r="O18" s="13" t="s">
        <v>32</v>
      </c>
      <c r="P18" s="122"/>
    </row>
    <row r="19" spans="1:17" ht="15.75" customHeight="1" x14ac:dyDescent="0.25">
      <c r="A19" s="165" t="s">
        <v>33</v>
      </c>
      <c r="B19" s="166"/>
      <c r="C19" s="18"/>
      <c r="D19" s="19"/>
      <c r="E19" s="13"/>
      <c r="F19" s="14"/>
      <c r="G19" s="14"/>
      <c r="H19" s="13"/>
      <c r="I19" s="13"/>
      <c r="J19" s="13"/>
      <c r="K19" s="13"/>
      <c r="L19" s="13"/>
      <c r="M19" s="13"/>
      <c r="N19" s="13"/>
      <c r="O19" s="13"/>
    </row>
    <row r="20" spans="1:17" ht="15.6" customHeight="1" x14ac:dyDescent="0.25">
      <c r="A20" s="20">
        <v>1</v>
      </c>
      <c r="B20" s="21" t="s">
        <v>34</v>
      </c>
      <c r="C20" s="22">
        <v>12</v>
      </c>
      <c r="D20" s="10" t="s">
        <v>31</v>
      </c>
      <c r="E20" s="23">
        <v>12</v>
      </c>
      <c r="F20" s="24">
        <f>G20+H20+J20+K20+L20</f>
        <v>585.65099999999995</v>
      </c>
      <c r="G20" s="24">
        <v>0</v>
      </c>
      <c r="H20" s="24">
        <v>585.65099999999995</v>
      </c>
      <c r="I20" s="25">
        <v>0</v>
      </c>
      <c r="J20" s="25">
        <v>0</v>
      </c>
      <c r="K20" s="25">
        <v>0</v>
      </c>
      <c r="L20" s="25">
        <v>0</v>
      </c>
      <c r="M20" s="25">
        <f>(F20/E20)*1000</f>
        <v>48804.249999999993</v>
      </c>
      <c r="N20" s="26" t="s">
        <v>32</v>
      </c>
      <c r="O20" s="26" t="s">
        <v>32</v>
      </c>
    </row>
    <row r="21" spans="1:17" ht="66" customHeight="1" x14ac:dyDescent="0.25">
      <c r="A21" s="20">
        <v>2</v>
      </c>
      <c r="B21" s="27" t="s">
        <v>35</v>
      </c>
      <c r="C21" s="22">
        <v>23.1</v>
      </c>
      <c r="D21" s="10" t="s">
        <v>31</v>
      </c>
      <c r="E21" s="23">
        <v>21.6</v>
      </c>
      <c r="F21" s="14">
        <f>G21+H21+J21+K21+L21</f>
        <v>1028.1030000000001</v>
      </c>
      <c r="G21" s="24">
        <v>2.8359999999999999</v>
      </c>
      <c r="H21" s="24">
        <v>1025.2670000000001</v>
      </c>
      <c r="I21" s="25">
        <v>0</v>
      </c>
      <c r="J21" s="25">
        <v>0</v>
      </c>
      <c r="K21" s="25">
        <v>0</v>
      </c>
      <c r="L21" s="25">
        <v>0</v>
      </c>
      <c r="M21" s="25">
        <f>(F21/E21)*1000</f>
        <v>47597.361111111109</v>
      </c>
      <c r="N21" s="26" t="s">
        <v>32</v>
      </c>
      <c r="O21" s="26" t="s">
        <v>32</v>
      </c>
      <c r="P21" s="114"/>
    </row>
    <row r="22" spans="1:17" ht="86.25" customHeight="1" x14ac:dyDescent="0.25">
      <c r="A22" s="167">
        <v>3</v>
      </c>
      <c r="B22" s="21" t="s">
        <v>36</v>
      </c>
      <c r="C22" s="28">
        <v>292.89999999999998</v>
      </c>
      <c r="D22" s="12">
        <v>6.45</v>
      </c>
      <c r="E22" s="23">
        <v>219.3</v>
      </c>
      <c r="F22" s="14">
        <f>G22+H22+J22+K22+L22</f>
        <v>7326.0209999999997</v>
      </c>
      <c r="G22" s="24">
        <v>47.692</v>
      </c>
      <c r="H22" s="24">
        <v>7278.3289999999997</v>
      </c>
      <c r="I22" s="29">
        <v>0</v>
      </c>
      <c r="J22" s="24">
        <v>0</v>
      </c>
      <c r="K22" s="29">
        <v>0</v>
      </c>
      <c r="L22" s="29">
        <v>0</v>
      </c>
      <c r="M22" s="126">
        <f>(F22/E22)*1000</f>
        <v>33406.388508891927</v>
      </c>
      <c r="N22" s="30">
        <f>(M22/35262.82)*100</f>
        <v>94.735442340947003</v>
      </c>
      <c r="O22" s="30">
        <f>(M22/35262.82)*100</f>
        <v>94.735442340947003</v>
      </c>
      <c r="P22" s="114"/>
      <c r="Q22" s="135"/>
    </row>
    <row r="23" spans="1:17" ht="18.75" customHeight="1" x14ac:dyDescent="0.25">
      <c r="A23" s="168"/>
      <c r="B23" s="31" t="s">
        <v>37</v>
      </c>
      <c r="C23" s="28"/>
      <c r="D23" s="10"/>
      <c r="E23" s="32"/>
      <c r="F23" s="14"/>
      <c r="G23" s="14"/>
      <c r="H23" s="14"/>
      <c r="I23" s="16"/>
      <c r="J23" s="16"/>
      <c r="K23" s="16"/>
      <c r="L23" s="16"/>
      <c r="M23" s="16"/>
      <c r="N23" s="33"/>
      <c r="O23" s="33"/>
    </row>
    <row r="24" spans="1:17" s="41" customFormat="1" ht="29.25" customHeight="1" x14ac:dyDescent="0.25">
      <c r="A24" s="169"/>
      <c r="B24" s="34" t="s">
        <v>38</v>
      </c>
      <c r="C24" s="35">
        <v>8</v>
      </c>
      <c r="D24" s="133">
        <v>0.5</v>
      </c>
      <c r="E24" s="36">
        <v>3.6</v>
      </c>
      <c r="F24" s="37">
        <f>G24+H24+J24+K24+L24</f>
        <v>117.123</v>
      </c>
      <c r="G24" s="37">
        <v>0</v>
      </c>
      <c r="H24" s="37">
        <v>117.123</v>
      </c>
      <c r="I24" s="38">
        <v>0</v>
      </c>
      <c r="J24" s="38">
        <v>0</v>
      </c>
      <c r="K24" s="38">
        <v>0</v>
      </c>
      <c r="L24" s="38"/>
      <c r="M24" s="39">
        <f>(F24/E24)*1000</f>
        <v>32534.166666666664</v>
      </c>
      <c r="N24" s="40"/>
      <c r="O24" s="40"/>
      <c r="P24" s="109"/>
    </row>
    <row r="25" spans="1:17" ht="18.75" hidden="1" x14ac:dyDescent="0.25">
      <c r="A25" s="20">
        <v>4</v>
      </c>
      <c r="B25" s="42" t="s">
        <v>39</v>
      </c>
      <c r="C25" s="22"/>
      <c r="D25" s="121"/>
      <c r="E25" s="32"/>
      <c r="F25" s="14">
        <f t="shared" ref="F25:F29" si="1">G25+H25+J25+K25+L25</f>
        <v>0</v>
      </c>
      <c r="G25" s="14"/>
      <c r="H25" s="16"/>
      <c r="I25" s="16"/>
      <c r="J25" s="16"/>
      <c r="K25" s="16"/>
      <c r="L25" s="16"/>
      <c r="M25" s="16" t="e">
        <f t="shared" ref="M25:M29" si="2">(F25/E25)*1000</f>
        <v>#DIV/0!</v>
      </c>
      <c r="N25" s="13"/>
      <c r="O25" s="13"/>
    </row>
    <row r="26" spans="1:17" ht="97.5" hidden="1" customHeight="1" x14ac:dyDescent="0.25">
      <c r="A26" s="20">
        <v>5</v>
      </c>
      <c r="B26" s="21" t="s">
        <v>40</v>
      </c>
      <c r="C26" s="43"/>
      <c r="D26" s="121"/>
      <c r="E26" s="16"/>
      <c r="F26" s="14">
        <f t="shared" si="1"/>
        <v>0</v>
      </c>
      <c r="G26" s="14"/>
      <c r="H26" s="16"/>
      <c r="I26" s="16"/>
      <c r="J26" s="16"/>
      <c r="K26" s="16"/>
      <c r="L26" s="16"/>
      <c r="M26" s="16" t="e">
        <f t="shared" si="2"/>
        <v>#DIV/0!</v>
      </c>
      <c r="N26" s="13"/>
      <c r="O26" s="13"/>
    </row>
    <row r="27" spans="1:17" ht="84" hidden="1" customHeight="1" x14ac:dyDescent="0.25">
      <c r="A27" s="20">
        <v>6</v>
      </c>
      <c r="B27" s="21" t="s">
        <v>41</v>
      </c>
      <c r="C27" s="43"/>
      <c r="D27" s="121"/>
      <c r="E27" s="13"/>
      <c r="F27" s="14">
        <f t="shared" si="1"/>
        <v>0</v>
      </c>
      <c r="G27" s="14"/>
      <c r="H27" s="13"/>
      <c r="I27" s="13"/>
      <c r="J27" s="13"/>
      <c r="K27" s="13"/>
      <c r="L27" s="13"/>
      <c r="M27" s="16" t="e">
        <f t="shared" si="2"/>
        <v>#DIV/0!</v>
      </c>
      <c r="N27" s="13"/>
      <c r="O27" s="13"/>
    </row>
    <row r="28" spans="1:17" ht="35.25" hidden="1" customHeight="1" x14ac:dyDescent="0.25">
      <c r="A28" s="20">
        <v>7</v>
      </c>
      <c r="B28" s="21" t="s">
        <v>42</v>
      </c>
      <c r="C28" s="22"/>
      <c r="D28" s="121"/>
      <c r="E28" s="13"/>
      <c r="F28" s="14">
        <f t="shared" si="1"/>
        <v>0</v>
      </c>
      <c r="G28" s="14"/>
      <c r="H28" s="13"/>
      <c r="I28" s="13"/>
      <c r="J28" s="13"/>
      <c r="K28" s="13"/>
      <c r="L28" s="13"/>
      <c r="M28" s="16" t="e">
        <f t="shared" si="2"/>
        <v>#DIV/0!</v>
      </c>
      <c r="N28" s="13"/>
      <c r="O28" s="13"/>
    </row>
    <row r="29" spans="1:17" ht="45.4" customHeight="1" x14ac:dyDescent="0.25">
      <c r="A29" s="20">
        <v>8</v>
      </c>
      <c r="B29" s="21" t="s">
        <v>43</v>
      </c>
      <c r="C29" s="22">
        <v>589.95000000000005</v>
      </c>
      <c r="D29" s="128">
        <v>4.45</v>
      </c>
      <c r="E29" s="26">
        <v>434.7</v>
      </c>
      <c r="F29" s="14">
        <f t="shared" si="1"/>
        <v>8113.0390000000007</v>
      </c>
      <c r="G29" s="24">
        <v>28.073</v>
      </c>
      <c r="H29" s="26">
        <v>5856.7629999999999</v>
      </c>
      <c r="I29" s="26">
        <v>0</v>
      </c>
      <c r="J29" s="113">
        <v>2228.203</v>
      </c>
      <c r="K29" s="26">
        <v>0</v>
      </c>
      <c r="L29" s="26">
        <v>0</v>
      </c>
      <c r="M29" s="25">
        <f t="shared" si="2"/>
        <v>18663.535771796644</v>
      </c>
      <c r="N29" s="26" t="s">
        <v>32</v>
      </c>
      <c r="O29" s="26" t="s">
        <v>32</v>
      </c>
      <c r="P29" s="108"/>
    </row>
    <row r="30" spans="1:17" ht="37.5" customHeight="1" x14ac:dyDescent="0.25">
      <c r="A30" s="170" t="s">
        <v>44</v>
      </c>
      <c r="B30" s="170"/>
      <c r="C30" s="44"/>
      <c r="D30" s="44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</row>
    <row r="31" spans="1:17" s="17" customFormat="1" ht="19.5" customHeight="1" x14ac:dyDescent="0.25">
      <c r="A31" s="171" t="s">
        <v>30</v>
      </c>
      <c r="B31" s="172"/>
      <c r="C31" s="45">
        <f>C33+C36+C39+C49+C52</f>
        <v>1298.25</v>
      </c>
      <c r="D31" s="46" t="s">
        <v>31</v>
      </c>
      <c r="E31" s="45">
        <f>E33+E36+E39+E49+E52</f>
        <v>798.6</v>
      </c>
      <c r="F31" s="47">
        <f>F33+F36+F39+F49+F52</f>
        <v>26802.046999999995</v>
      </c>
      <c r="G31" s="47">
        <f>G33+G36+G39+G49+G52</f>
        <v>89.120999999999995</v>
      </c>
      <c r="H31" s="47">
        <f>H33+H36+H39+H49+H52</f>
        <v>25067.567999999999</v>
      </c>
      <c r="I31" s="47">
        <f t="shared" ref="I31:L31" si="3">I33+I36+I39+I49+I52</f>
        <v>521.81700000000001</v>
      </c>
      <c r="J31" s="47">
        <f t="shared" si="3"/>
        <v>0</v>
      </c>
      <c r="K31" s="117">
        <f>K33+K36+K39+K49+K52</f>
        <v>1645.3579999999999</v>
      </c>
      <c r="L31" s="47">
        <f t="shared" si="3"/>
        <v>0</v>
      </c>
      <c r="M31" s="47">
        <f>(F31/E31)*1000</f>
        <v>33561.291009266206</v>
      </c>
      <c r="N31" s="45" t="s">
        <v>32</v>
      </c>
      <c r="O31" s="45" t="s">
        <v>32</v>
      </c>
      <c r="P31" s="107"/>
    </row>
    <row r="32" spans="1:17" ht="15.75" customHeight="1" x14ac:dyDescent="0.25">
      <c r="A32" s="173" t="s">
        <v>33</v>
      </c>
      <c r="B32" s="174"/>
      <c r="C32" s="48"/>
      <c r="D32" s="48"/>
      <c r="E32" s="45"/>
      <c r="F32" s="47"/>
      <c r="G32" s="47"/>
      <c r="H32" s="47"/>
      <c r="I32" s="47"/>
      <c r="J32" s="47"/>
      <c r="K32" s="47"/>
      <c r="L32" s="47"/>
      <c r="M32" s="47"/>
      <c r="N32" s="45"/>
      <c r="O32" s="45"/>
    </row>
    <row r="33" spans="1:17" s="53" customFormat="1" ht="21.75" customHeight="1" x14ac:dyDescent="0.25">
      <c r="A33" s="175">
        <v>1</v>
      </c>
      <c r="B33" s="49" t="s">
        <v>34</v>
      </c>
      <c r="C33" s="50">
        <v>23</v>
      </c>
      <c r="D33" s="46" t="s">
        <v>31</v>
      </c>
      <c r="E33" s="51">
        <v>23</v>
      </c>
      <c r="F33" s="52">
        <f>(G33+H33+J33+K33+L33)</f>
        <v>1529.9689999999998</v>
      </c>
      <c r="G33" s="52">
        <v>24.013000000000002</v>
      </c>
      <c r="H33" s="52">
        <v>1505.9559999999999</v>
      </c>
      <c r="I33" s="52">
        <v>0</v>
      </c>
      <c r="J33" s="52">
        <v>0</v>
      </c>
      <c r="K33" s="52">
        <v>0</v>
      </c>
      <c r="L33" s="52">
        <v>0</v>
      </c>
      <c r="M33" s="52">
        <f>(F33/E33)*1000</f>
        <v>66520.391304347824</v>
      </c>
      <c r="N33" s="51" t="s">
        <v>32</v>
      </c>
      <c r="O33" s="51" t="s">
        <v>32</v>
      </c>
      <c r="P33" s="110"/>
    </row>
    <row r="34" spans="1:17" ht="16.5" customHeight="1" x14ac:dyDescent="0.25">
      <c r="A34" s="176"/>
      <c r="B34" s="54" t="s">
        <v>33</v>
      </c>
      <c r="C34" s="50"/>
      <c r="D34" s="55"/>
      <c r="E34" s="45"/>
      <c r="F34" s="47"/>
      <c r="G34" s="47"/>
      <c r="H34" s="47"/>
      <c r="I34" s="47"/>
      <c r="J34" s="47"/>
      <c r="K34" s="47"/>
      <c r="L34" s="47"/>
      <c r="M34" s="47"/>
      <c r="N34" s="45"/>
      <c r="O34" s="45"/>
    </row>
    <row r="35" spans="1:17" ht="36" customHeight="1" x14ac:dyDescent="0.25">
      <c r="A35" s="177"/>
      <c r="B35" s="56" t="s">
        <v>45</v>
      </c>
      <c r="C35" s="57" t="s">
        <v>31</v>
      </c>
      <c r="D35" s="58" t="s">
        <v>31</v>
      </c>
      <c r="E35" s="59">
        <v>0</v>
      </c>
      <c r="F35" s="60">
        <f>(G35+H35+J35+K35+L35)</f>
        <v>0</v>
      </c>
      <c r="G35" s="60">
        <v>0</v>
      </c>
      <c r="H35" s="60"/>
      <c r="I35" s="60">
        <v>0</v>
      </c>
      <c r="J35" s="60">
        <v>0</v>
      </c>
      <c r="K35" s="60">
        <v>0</v>
      </c>
      <c r="L35" s="61">
        <v>0</v>
      </c>
      <c r="M35" s="60">
        <v>0</v>
      </c>
      <c r="N35" s="62" t="s">
        <v>31</v>
      </c>
      <c r="O35" s="45" t="s">
        <v>31</v>
      </c>
    </row>
    <row r="36" spans="1:17" s="53" customFormat="1" ht="149.25" customHeight="1" x14ac:dyDescent="0.25">
      <c r="A36" s="175">
        <v>2</v>
      </c>
      <c r="B36" s="63" t="s">
        <v>46</v>
      </c>
      <c r="C36" s="50">
        <v>53.8</v>
      </c>
      <c r="D36" s="46" t="s">
        <v>31</v>
      </c>
      <c r="E36" s="51">
        <v>52.3</v>
      </c>
      <c r="F36" s="52">
        <f>G36+H36+J36+K36+L36</f>
        <v>3503.7329999999997</v>
      </c>
      <c r="G36" s="52">
        <v>36.420999999999999</v>
      </c>
      <c r="H36" s="52">
        <v>3326.6869999999999</v>
      </c>
      <c r="I36" s="52">
        <v>40.762</v>
      </c>
      <c r="J36" s="52">
        <v>0</v>
      </c>
      <c r="K36" s="52">
        <v>140.625</v>
      </c>
      <c r="L36" s="52">
        <v>0</v>
      </c>
      <c r="M36" s="52">
        <f>F36/E36*1000</f>
        <v>66992.982791586997</v>
      </c>
      <c r="N36" s="51" t="s">
        <v>32</v>
      </c>
      <c r="O36" s="51" t="s">
        <v>32</v>
      </c>
      <c r="P36" s="110"/>
    </row>
    <row r="37" spans="1:17" ht="16.5" customHeight="1" x14ac:dyDescent="0.25">
      <c r="A37" s="176"/>
      <c r="B37" s="54" t="s">
        <v>33</v>
      </c>
      <c r="C37" s="50"/>
      <c r="D37" s="55"/>
      <c r="E37" s="45"/>
      <c r="F37" s="47"/>
      <c r="G37" s="47"/>
      <c r="H37" s="47"/>
      <c r="I37" s="47"/>
      <c r="J37" s="47"/>
      <c r="K37" s="47"/>
      <c r="L37" s="47"/>
      <c r="M37" s="47"/>
      <c r="N37" s="45"/>
      <c r="O37" s="45"/>
    </row>
    <row r="38" spans="1:17" ht="39" customHeight="1" x14ac:dyDescent="0.25">
      <c r="A38" s="177"/>
      <c r="B38" s="56" t="s">
        <v>47</v>
      </c>
      <c r="C38" s="57" t="s">
        <v>31</v>
      </c>
      <c r="D38" s="58" t="s">
        <v>31</v>
      </c>
      <c r="E38" s="59">
        <v>24.5</v>
      </c>
      <c r="F38" s="60">
        <f>G38+H38+K38</f>
        <v>1758.164</v>
      </c>
      <c r="G38" s="60">
        <v>15.176</v>
      </c>
      <c r="H38" s="60">
        <v>1602.3630000000001</v>
      </c>
      <c r="I38" s="60">
        <v>40.762</v>
      </c>
      <c r="J38" s="60">
        <v>0</v>
      </c>
      <c r="K38" s="60">
        <v>140.625</v>
      </c>
      <c r="L38" s="60">
        <v>0</v>
      </c>
      <c r="M38" s="60">
        <f>F38/E38*1000</f>
        <v>71761.795918367337</v>
      </c>
      <c r="N38" s="62" t="s">
        <v>31</v>
      </c>
      <c r="O38" s="62" t="s">
        <v>31</v>
      </c>
    </row>
    <row r="39" spans="1:17" ht="97.5" customHeight="1" x14ac:dyDescent="0.25">
      <c r="A39" s="149">
        <v>3</v>
      </c>
      <c r="B39" s="63" t="s">
        <v>48</v>
      </c>
      <c r="C39" s="50">
        <v>775.65</v>
      </c>
      <c r="D39" s="50">
        <v>20.25</v>
      </c>
      <c r="E39" s="119">
        <v>389.5</v>
      </c>
      <c r="F39" s="60">
        <f>G39+H39+K39</f>
        <v>15247.014999999999</v>
      </c>
      <c r="G39" s="52">
        <v>26.963999999999999</v>
      </c>
      <c r="H39" s="52">
        <v>13715.317999999999</v>
      </c>
      <c r="I39" s="52">
        <v>481.05500000000001</v>
      </c>
      <c r="J39" s="52">
        <v>0</v>
      </c>
      <c r="K39" s="117">
        <v>1504.7329999999999</v>
      </c>
      <c r="L39" s="52">
        <v>0</v>
      </c>
      <c r="M39" s="125">
        <f>(G39+H39)/E39*1000</f>
        <v>35281.85365853658</v>
      </c>
      <c r="N39" s="52">
        <f>(M39/37513.64)*100</f>
        <v>94.050733702558801</v>
      </c>
      <c r="O39" s="127"/>
      <c r="P39" s="114"/>
      <c r="Q39" s="115"/>
    </row>
    <row r="40" spans="1:17" ht="16.899999999999999" customHeight="1" x14ac:dyDescent="0.25">
      <c r="A40" s="149"/>
      <c r="B40" s="64" t="s">
        <v>37</v>
      </c>
      <c r="C40" s="50"/>
      <c r="D40" s="44"/>
      <c r="E40" s="45"/>
      <c r="F40" s="60"/>
      <c r="G40" s="47"/>
      <c r="H40" s="47"/>
      <c r="I40" s="47"/>
      <c r="J40" s="47"/>
      <c r="K40" s="47"/>
      <c r="L40" s="47"/>
      <c r="M40" s="60"/>
      <c r="N40" s="45"/>
      <c r="O40" s="45"/>
      <c r="Q40" s="116"/>
    </row>
    <row r="41" spans="1:17" s="105" customFormat="1" ht="22.5" customHeight="1" x14ac:dyDescent="0.25">
      <c r="A41" s="149"/>
      <c r="B41" s="67" t="s">
        <v>49</v>
      </c>
      <c r="C41" s="66">
        <v>657.05</v>
      </c>
      <c r="D41" s="57">
        <v>19.5</v>
      </c>
      <c r="E41" s="139">
        <v>357.8</v>
      </c>
      <c r="F41" s="60">
        <f>G41+H41+J41+K41+L41</f>
        <v>14195.091</v>
      </c>
      <c r="G41" s="60">
        <v>26.963999999999999</v>
      </c>
      <c r="H41" s="60">
        <f>12415.479+307.915</f>
        <v>12723.394</v>
      </c>
      <c r="I41" s="60">
        <v>462.45100000000002</v>
      </c>
      <c r="J41" s="60">
        <v>0</v>
      </c>
      <c r="K41" s="124">
        <v>1444.7329999999999</v>
      </c>
      <c r="L41" s="60">
        <v>0</v>
      </c>
      <c r="M41" s="134">
        <f>F41/E41*1000</f>
        <v>39673.25600894355</v>
      </c>
      <c r="N41" s="59"/>
      <c r="O41" s="62"/>
      <c r="P41" s="108"/>
    </row>
    <row r="42" spans="1:17" ht="23.25" hidden="1" customHeight="1" x14ac:dyDescent="0.25">
      <c r="A42" s="149"/>
      <c r="B42" s="65" t="s">
        <v>50</v>
      </c>
      <c r="C42" s="66"/>
      <c r="D42" s="57"/>
      <c r="E42" s="62"/>
      <c r="F42" s="60">
        <f t="shared" ref="F42" si="4">G42+H42+J42+K42+L42</f>
        <v>0</v>
      </c>
      <c r="G42" s="61"/>
      <c r="H42" s="61"/>
      <c r="I42" s="61"/>
      <c r="J42" s="61"/>
      <c r="K42" s="61"/>
      <c r="L42" s="61"/>
      <c r="M42" s="60" t="e">
        <f t="shared" ref="M42" si="5">F42/E42*1000</f>
        <v>#DIV/0!</v>
      </c>
      <c r="N42" s="62"/>
      <c r="O42" s="62"/>
    </row>
    <row r="43" spans="1:17" ht="27" customHeight="1" x14ac:dyDescent="0.25">
      <c r="A43" s="149"/>
      <c r="B43" s="67" t="s">
        <v>38</v>
      </c>
      <c r="C43" s="66">
        <v>15</v>
      </c>
      <c r="D43" s="57">
        <v>0.75</v>
      </c>
      <c r="E43" s="59">
        <v>5.5</v>
      </c>
      <c r="F43" s="60">
        <f>G43+H43+J43+K43+L43</f>
        <v>194.09399999999999</v>
      </c>
      <c r="G43" s="60">
        <v>0</v>
      </c>
      <c r="H43" s="60">
        <v>184.09399999999999</v>
      </c>
      <c r="I43" s="60">
        <v>2.5219999999999998</v>
      </c>
      <c r="J43" s="60">
        <v>0</v>
      </c>
      <c r="K43" s="60">
        <v>10</v>
      </c>
      <c r="L43" s="60">
        <v>0</v>
      </c>
      <c r="M43" s="60">
        <f>F43/E43*1000</f>
        <v>35289.818181818184</v>
      </c>
      <c r="N43" s="62"/>
      <c r="O43" s="62"/>
    </row>
    <row r="44" spans="1:17" ht="16.5" customHeight="1" x14ac:dyDescent="0.25">
      <c r="A44" s="149"/>
      <c r="B44" s="54" t="s">
        <v>33</v>
      </c>
      <c r="C44" s="138"/>
      <c r="D44" s="44"/>
      <c r="E44" s="45"/>
      <c r="F44" s="60"/>
      <c r="G44" s="47"/>
      <c r="H44" s="47"/>
      <c r="I44" s="47"/>
      <c r="J44" s="47"/>
      <c r="K44" s="47"/>
      <c r="L44" s="47"/>
      <c r="M44" s="47"/>
      <c r="N44" s="45"/>
      <c r="O44" s="45"/>
    </row>
    <row r="45" spans="1:17" ht="94.5" customHeight="1" x14ac:dyDescent="0.25">
      <c r="A45" s="149"/>
      <c r="B45" s="68" t="s">
        <v>51</v>
      </c>
      <c r="C45" s="66" t="s">
        <v>31</v>
      </c>
      <c r="D45" s="57" t="s">
        <v>31</v>
      </c>
      <c r="E45" s="59">
        <v>296</v>
      </c>
      <c r="F45" s="60">
        <f>G45+H45+J45+K45+L45</f>
        <v>12111.016</v>
      </c>
      <c r="G45" s="60">
        <v>15.532</v>
      </c>
      <c r="H45" s="60">
        <v>10590.751</v>
      </c>
      <c r="I45" s="60">
        <v>481.05500000000001</v>
      </c>
      <c r="J45" s="60">
        <v>0</v>
      </c>
      <c r="K45" s="60">
        <v>1504.7329999999999</v>
      </c>
      <c r="L45" s="60">
        <v>0</v>
      </c>
      <c r="M45" s="60">
        <f t="shared" ref="M45:M48" si="6">F45/E45*1000</f>
        <v>40915.594594594593</v>
      </c>
      <c r="N45" s="51" t="s">
        <v>32</v>
      </c>
      <c r="O45" s="51" t="s">
        <v>32</v>
      </c>
      <c r="P45" s="131"/>
    </row>
    <row r="46" spans="1:17" ht="18.75" hidden="1" x14ac:dyDescent="0.25">
      <c r="A46" s="138">
        <v>4</v>
      </c>
      <c r="B46" s="63" t="s">
        <v>39</v>
      </c>
      <c r="C46" s="50"/>
      <c r="D46" s="55"/>
      <c r="E46" s="45"/>
      <c r="F46" s="47">
        <f t="shared" ref="F46:F48" si="7">G46+H46+K46</f>
        <v>0</v>
      </c>
      <c r="G46" s="47"/>
      <c r="H46" s="47"/>
      <c r="I46" s="47"/>
      <c r="J46" s="47"/>
      <c r="K46" s="47"/>
      <c r="L46" s="47"/>
      <c r="M46" s="47" t="e">
        <f t="shared" si="6"/>
        <v>#DIV/0!</v>
      </c>
      <c r="N46" s="51"/>
      <c r="O46" s="51"/>
    </row>
    <row r="47" spans="1:17" ht="102.75" hidden="1" customHeight="1" x14ac:dyDescent="0.25">
      <c r="A47" s="138">
        <v>5</v>
      </c>
      <c r="B47" s="63" t="s">
        <v>40</v>
      </c>
      <c r="C47" s="69"/>
      <c r="D47" s="55"/>
      <c r="E47" s="45"/>
      <c r="F47" s="47">
        <f t="shared" si="7"/>
        <v>0</v>
      </c>
      <c r="G47" s="47"/>
      <c r="H47" s="47"/>
      <c r="I47" s="47"/>
      <c r="J47" s="47"/>
      <c r="K47" s="47"/>
      <c r="L47" s="47"/>
      <c r="M47" s="47" t="e">
        <f t="shared" si="6"/>
        <v>#DIV/0!</v>
      </c>
      <c r="N47" s="51"/>
      <c r="O47" s="51"/>
    </row>
    <row r="48" spans="1:17" ht="82.5" hidden="1" customHeight="1" x14ac:dyDescent="0.25">
      <c r="A48" s="138">
        <v>6</v>
      </c>
      <c r="B48" s="63" t="s">
        <v>41</v>
      </c>
      <c r="C48" s="69"/>
      <c r="D48" s="55"/>
      <c r="E48" s="45"/>
      <c r="F48" s="47">
        <f t="shared" si="7"/>
        <v>0</v>
      </c>
      <c r="G48" s="47"/>
      <c r="H48" s="47"/>
      <c r="I48" s="47"/>
      <c r="J48" s="47"/>
      <c r="K48" s="47"/>
      <c r="L48" s="47"/>
      <c r="M48" s="47" t="e">
        <f t="shared" si="6"/>
        <v>#DIV/0!</v>
      </c>
      <c r="N48" s="51"/>
      <c r="O48" s="51"/>
    </row>
    <row r="49" spans="1:16" ht="37.5" customHeight="1" x14ac:dyDescent="0.25">
      <c r="A49" s="149">
        <v>7</v>
      </c>
      <c r="B49" s="63" t="s">
        <v>42</v>
      </c>
      <c r="C49" s="50">
        <v>15.5</v>
      </c>
      <c r="D49" s="50">
        <v>0</v>
      </c>
      <c r="E49" s="51">
        <v>12</v>
      </c>
      <c r="F49" s="52">
        <f>G49+H49+K49</f>
        <v>370.53300000000002</v>
      </c>
      <c r="G49" s="52">
        <v>1.7230000000000001</v>
      </c>
      <c r="H49" s="52">
        <v>368.81</v>
      </c>
      <c r="I49" s="52"/>
      <c r="J49" s="52">
        <v>0</v>
      </c>
      <c r="K49" s="52"/>
      <c r="L49" s="52">
        <v>0</v>
      </c>
      <c r="M49" s="52">
        <f>F49/E49*1000</f>
        <v>30877.750000000004</v>
      </c>
      <c r="N49" s="51" t="s">
        <v>32</v>
      </c>
      <c r="O49" s="51" t="s">
        <v>32</v>
      </c>
    </row>
    <row r="50" spans="1:16" ht="21.75" customHeight="1" x14ac:dyDescent="0.25">
      <c r="A50" s="149"/>
      <c r="B50" s="54" t="s">
        <v>33</v>
      </c>
      <c r="C50" s="50"/>
      <c r="D50" s="55"/>
      <c r="E50" s="45"/>
      <c r="F50" s="47"/>
      <c r="G50" s="47"/>
      <c r="H50" s="47"/>
      <c r="I50" s="47"/>
      <c r="J50" s="47"/>
      <c r="K50" s="47"/>
      <c r="L50" s="47"/>
      <c r="M50" s="47"/>
      <c r="N50" s="51"/>
      <c r="O50" s="51"/>
    </row>
    <row r="51" spans="1:16" ht="40.5" customHeight="1" x14ac:dyDescent="0.25">
      <c r="A51" s="149"/>
      <c r="B51" s="56" t="s">
        <v>52</v>
      </c>
      <c r="C51" s="57" t="s">
        <v>31</v>
      </c>
      <c r="D51" s="58" t="s">
        <v>31</v>
      </c>
      <c r="E51" s="59">
        <v>0</v>
      </c>
      <c r="F51" s="60">
        <f>G51+H51+K51</f>
        <v>0</v>
      </c>
      <c r="G51" s="60"/>
      <c r="H51" s="60"/>
      <c r="I51" s="60"/>
      <c r="J51" s="60">
        <v>0</v>
      </c>
      <c r="K51" s="60"/>
      <c r="L51" s="60">
        <v>0</v>
      </c>
      <c r="M51" s="60"/>
      <c r="N51" s="51" t="s">
        <v>32</v>
      </c>
      <c r="O51" s="51" t="s">
        <v>32</v>
      </c>
    </row>
    <row r="52" spans="1:16" s="105" customFormat="1" ht="53.25" customHeight="1" x14ac:dyDescent="0.25">
      <c r="A52" s="149">
        <v>8</v>
      </c>
      <c r="B52" s="120" t="s">
        <v>43</v>
      </c>
      <c r="C52" s="50">
        <v>430.3</v>
      </c>
      <c r="D52" s="50">
        <v>8</v>
      </c>
      <c r="E52" s="51">
        <v>321.8</v>
      </c>
      <c r="F52" s="60">
        <f>G52+H52+K52</f>
        <v>6150.7969999999996</v>
      </c>
      <c r="G52" s="52"/>
      <c r="H52" s="52">
        <v>6150.7969999999996</v>
      </c>
      <c r="I52" s="52">
        <v>0</v>
      </c>
      <c r="J52" s="52">
        <v>0</v>
      </c>
      <c r="K52" s="52">
        <v>0</v>
      </c>
      <c r="L52" s="52">
        <v>0</v>
      </c>
      <c r="M52" s="52">
        <f t="shared" ref="M52" si="8">F52/E52*1000</f>
        <v>19113.725916718457</v>
      </c>
      <c r="N52" s="51" t="s">
        <v>32</v>
      </c>
      <c r="O52" s="51" t="s">
        <v>32</v>
      </c>
      <c r="P52" s="108"/>
    </row>
    <row r="53" spans="1:16" ht="21" customHeight="1" x14ac:dyDescent="0.25">
      <c r="A53" s="149"/>
      <c r="B53" s="54" t="s">
        <v>33</v>
      </c>
      <c r="C53" s="50"/>
      <c r="D53" s="55"/>
      <c r="E53" s="45"/>
      <c r="F53" s="47"/>
      <c r="G53" s="47"/>
      <c r="H53" s="47"/>
      <c r="I53" s="47"/>
      <c r="J53" s="47"/>
      <c r="K53" s="47"/>
      <c r="L53" s="47"/>
      <c r="M53" s="47"/>
      <c r="N53" s="45"/>
      <c r="O53" s="45"/>
    </row>
    <row r="54" spans="1:16" s="41" customFormat="1" ht="33" customHeight="1" x14ac:dyDescent="0.25">
      <c r="A54" s="149"/>
      <c r="B54" s="56" t="s">
        <v>52</v>
      </c>
      <c r="C54" s="57" t="s">
        <v>31</v>
      </c>
      <c r="D54" s="58" t="s">
        <v>31</v>
      </c>
      <c r="E54" s="59">
        <v>0</v>
      </c>
      <c r="F54" s="60">
        <v>0</v>
      </c>
      <c r="G54" s="60"/>
      <c r="H54" s="60"/>
      <c r="I54" s="60"/>
      <c r="J54" s="60">
        <v>0</v>
      </c>
      <c r="K54" s="60">
        <v>0</v>
      </c>
      <c r="L54" s="60">
        <v>0</v>
      </c>
      <c r="M54" s="60">
        <v>0</v>
      </c>
      <c r="N54" s="59" t="s">
        <v>32</v>
      </c>
      <c r="O54" s="59" t="s">
        <v>32</v>
      </c>
      <c r="P54" s="109"/>
    </row>
    <row r="55" spans="1:16" ht="54" customHeight="1" x14ac:dyDescent="0.25">
      <c r="A55" s="150" t="s">
        <v>53</v>
      </c>
      <c r="B55" s="151"/>
      <c r="C55" s="70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</row>
    <row r="56" spans="1:16" s="17" customFormat="1" ht="15.75" customHeight="1" x14ac:dyDescent="0.25">
      <c r="A56" s="152" t="s">
        <v>30</v>
      </c>
      <c r="B56" s="152"/>
      <c r="C56" s="70">
        <f>C58+C59+C60+C67</f>
        <v>117.58</v>
      </c>
      <c r="D56" s="72" t="s">
        <v>31</v>
      </c>
      <c r="E56" s="71">
        <f>E58+E59+E67+E60</f>
        <v>71.900000000000006</v>
      </c>
      <c r="F56" s="73">
        <f>F58+F59+F67+F60</f>
        <v>2186.549</v>
      </c>
      <c r="G56" s="73">
        <f>G58+G59+G67+G60</f>
        <v>8.0359999999999996</v>
      </c>
      <c r="H56" s="73">
        <f t="shared" ref="H56:J56" si="9">H58+H59+H67+H60</f>
        <v>0</v>
      </c>
      <c r="I56" s="73">
        <f t="shared" si="9"/>
        <v>0</v>
      </c>
      <c r="J56" s="73">
        <f t="shared" si="9"/>
        <v>2178.5129999999999</v>
      </c>
      <c r="K56" s="73">
        <f t="shared" ref="K56:L56" si="10">K58+K59+K67</f>
        <v>0</v>
      </c>
      <c r="L56" s="73">
        <f t="shared" si="10"/>
        <v>0</v>
      </c>
      <c r="M56" s="73">
        <f>F56/E56*1000</f>
        <v>30410.973574408898</v>
      </c>
      <c r="N56" s="71" t="s">
        <v>32</v>
      </c>
      <c r="O56" s="71" t="s">
        <v>32</v>
      </c>
      <c r="P56" s="107"/>
    </row>
    <row r="57" spans="1:16" ht="15.75" customHeight="1" x14ac:dyDescent="0.25">
      <c r="A57" s="153" t="s">
        <v>33</v>
      </c>
      <c r="B57" s="154"/>
      <c r="C57" s="74"/>
      <c r="D57" s="74"/>
      <c r="E57" s="71"/>
      <c r="F57" s="73"/>
      <c r="G57" s="73"/>
      <c r="H57" s="73"/>
      <c r="I57" s="73"/>
      <c r="J57" s="73"/>
      <c r="K57" s="73"/>
      <c r="L57" s="73"/>
      <c r="M57" s="73"/>
      <c r="N57" s="71"/>
      <c r="O57" s="71"/>
    </row>
    <row r="58" spans="1:16" ht="24.6" customHeight="1" x14ac:dyDescent="0.25">
      <c r="A58" s="75">
        <v>1</v>
      </c>
      <c r="B58" s="76" t="s">
        <v>34</v>
      </c>
      <c r="C58" s="77">
        <v>4</v>
      </c>
      <c r="D58" s="78" t="s">
        <v>31</v>
      </c>
      <c r="E58" s="77">
        <v>4</v>
      </c>
      <c r="F58" s="80">
        <f>G58+J58</f>
        <v>178.67700000000002</v>
      </c>
      <c r="G58" s="80">
        <v>3.6509999999999998</v>
      </c>
      <c r="H58" s="80"/>
      <c r="I58" s="80"/>
      <c r="J58" s="80">
        <v>175.02600000000001</v>
      </c>
      <c r="K58" s="80">
        <v>0</v>
      </c>
      <c r="L58" s="80">
        <v>0</v>
      </c>
      <c r="M58" s="80">
        <f>F58/E58*1000</f>
        <v>44669.250000000007</v>
      </c>
      <c r="N58" s="79" t="s">
        <v>32</v>
      </c>
      <c r="O58" s="79" t="s">
        <v>32</v>
      </c>
    </row>
    <row r="59" spans="1:16" ht="69" customHeight="1" x14ac:dyDescent="0.25">
      <c r="A59" s="75">
        <v>2</v>
      </c>
      <c r="B59" s="81" t="s">
        <v>35</v>
      </c>
      <c r="C59" s="77">
        <v>3</v>
      </c>
      <c r="D59" s="78" t="s">
        <v>31</v>
      </c>
      <c r="E59" s="77">
        <v>3</v>
      </c>
      <c r="F59" s="80">
        <f t="shared" ref="F59:F66" si="11">G59+J59</f>
        <v>155.25900000000001</v>
      </c>
      <c r="G59" s="80">
        <v>3.286</v>
      </c>
      <c r="H59" s="80"/>
      <c r="I59" s="80"/>
      <c r="J59" s="80">
        <v>151.97300000000001</v>
      </c>
      <c r="K59" s="80"/>
      <c r="L59" s="80">
        <v>0</v>
      </c>
      <c r="M59" s="80">
        <f>F59/E59*1000</f>
        <v>51753.000000000007</v>
      </c>
      <c r="N59" s="79" t="s">
        <v>32</v>
      </c>
      <c r="O59" s="79" t="s">
        <v>32</v>
      </c>
    </row>
    <row r="60" spans="1:16" ht="101.25" customHeight="1" x14ac:dyDescent="0.25">
      <c r="A60" s="155">
        <v>3</v>
      </c>
      <c r="B60" s="82" t="s">
        <v>54</v>
      </c>
      <c r="C60" s="83">
        <v>68.28</v>
      </c>
      <c r="D60" s="83">
        <v>12.2</v>
      </c>
      <c r="E60" s="77">
        <v>34.1</v>
      </c>
      <c r="F60" s="80">
        <f t="shared" si="11"/>
        <v>1225.4549999999999</v>
      </c>
      <c r="G60" s="80">
        <v>1.099</v>
      </c>
      <c r="H60" s="80"/>
      <c r="I60" s="80"/>
      <c r="J60" s="80">
        <v>1224.356</v>
      </c>
      <c r="K60" s="80">
        <v>0</v>
      </c>
      <c r="L60" s="80">
        <v>0</v>
      </c>
      <c r="M60" s="84">
        <f>F60/E60*1000</f>
        <v>35937.096774193538</v>
      </c>
      <c r="N60" s="118">
        <f>(M60/37513.64)*100</f>
        <v>95.797413352032862</v>
      </c>
      <c r="O60" s="132"/>
      <c r="P60" s="114"/>
    </row>
    <row r="61" spans="1:16" ht="16.5" customHeight="1" x14ac:dyDescent="0.25">
      <c r="A61" s="156"/>
      <c r="B61" s="85" t="s">
        <v>37</v>
      </c>
      <c r="C61" s="83"/>
      <c r="D61" s="86"/>
      <c r="E61" s="70"/>
      <c r="F61" s="73"/>
      <c r="G61" s="73"/>
      <c r="H61" s="73"/>
      <c r="I61" s="73"/>
      <c r="J61" s="73"/>
      <c r="K61" s="73"/>
      <c r="L61" s="73"/>
      <c r="M61" s="84"/>
      <c r="N61" s="87"/>
      <c r="O61" s="87"/>
    </row>
    <row r="62" spans="1:16" ht="25.5" customHeight="1" x14ac:dyDescent="0.25">
      <c r="A62" s="157"/>
      <c r="B62" s="88" t="s">
        <v>38</v>
      </c>
      <c r="C62" s="89">
        <v>4</v>
      </c>
      <c r="D62" s="89">
        <v>0</v>
      </c>
      <c r="E62" s="129">
        <v>2.8</v>
      </c>
      <c r="F62" s="90">
        <f t="shared" si="11"/>
        <v>109.54900000000001</v>
      </c>
      <c r="G62" s="90"/>
      <c r="H62" s="90"/>
      <c r="I62" s="90"/>
      <c r="J62" s="90">
        <v>109.54900000000001</v>
      </c>
      <c r="K62" s="90">
        <v>0</v>
      </c>
      <c r="L62" s="90">
        <v>0</v>
      </c>
      <c r="M62" s="130">
        <f t="shared" ref="M62:M67" si="12">F62/E62*1000</f>
        <v>39124.642857142862</v>
      </c>
      <c r="N62" s="118">
        <f>(M62/37513.64)*100</f>
        <v>104.2944455860398</v>
      </c>
      <c r="O62" s="79" t="s">
        <v>32</v>
      </c>
    </row>
    <row r="63" spans="1:16" ht="18.75" hidden="1" x14ac:dyDescent="0.25">
      <c r="A63" s="75">
        <v>4</v>
      </c>
      <c r="B63" s="81" t="s">
        <v>39</v>
      </c>
      <c r="C63" s="77"/>
      <c r="D63" s="78"/>
      <c r="E63" s="77"/>
      <c r="F63" s="80">
        <f t="shared" si="11"/>
        <v>0</v>
      </c>
      <c r="G63" s="80"/>
      <c r="H63" s="80"/>
      <c r="I63" s="80"/>
      <c r="J63" s="80"/>
      <c r="K63" s="80"/>
      <c r="L63" s="80"/>
      <c r="M63" s="80" t="e">
        <f t="shared" si="12"/>
        <v>#DIV/0!</v>
      </c>
      <c r="N63" s="79"/>
      <c r="O63" s="71"/>
    </row>
    <row r="64" spans="1:16" ht="98.25" hidden="1" customHeight="1" x14ac:dyDescent="0.25">
      <c r="A64" s="75">
        <v>5</v>
      </c>
      <c r="B64" s="81" t="s">
        <v>40</v>
      </c>
      <c r="C64" s="91"/>
      <c r="D64" s="78"/>
      <c r="E64" s="77"/>
      <c r="F64" s="80">
        <f t="shared" si="11"/>
        <v>0</v>
      </c>
      <c r="G64" s="80"/>
      <c r="H64" s="80"/>
      <c r="I64" s="80"/>
      <c r="J64" s="80"/>
      <c r="K64" s="80"/>
      <c r="L64" s="80"/>
      <c r="M64" s="80" t="e">
        <f t="shared" si="12"/>
        <v>#DIV/0!</v>
      </c>
      <c r="N64" s="79"/>
      <c r="O64" s="71"/>
    </row>
    <row r="65" spans="1:16" ht="78.75" hidden="1" x14ac:dyDescent="0.25">
      <c r="A65" s="75">
        <v>6</v>
      </c>
      <c r="B65" s="81" t="s">
        <v>41</v>
      </c>
      <c r="C65" s="91"/>
      <c r="D65" s="78"/>
      <c r="E65" s="77"/>
      <c r="F65" s="80">
        <f t="shared" si="11"/>
        <v>0</v>
      </c>
      <c r="G65" s="80"/>
      <c r="H65" s="80"/>
      <c r="I65" s="80"/>
      <c r="J65" s="80"/>
      <c r="K65" s="80"/>
      <c r="L65" s="80"/>
      <c r="M65" s="80" t="e">
        <f t="shared" si="12"/>
        <v>#DIV/0!</v>
      </c>
      <c r="N65" s="79"/>
      <c r="O65" s="71"/>
    </row>
    <row r="66" spans="1:16" ht="31.5" hidden="1" customHeight="1" x14ac:dyDescent="0.25">
      <c r="A66" s="75">
        <v>7</v>
      </c>
      <c r="B66" s="81" t="s">
        <v>42</v>
      </c>
      <c r="C66" s="77"/>
      <c r="D66" s="78"/>
      <c r="E66" s="77"/>
      <c r="F66" s="80">
        <f t="shared" si="11"/>
        <v>0</v>
      </c>
      <c r="G66" s="80"/>
      <c r="H66" s="80"/>
      <c r="I66" s="80"/>
      <c r="J66" s="80"/>
      <c r="K66" s="80"/>
      <c r="L66" s="80"/>
      <c r="M66" s="80" t="e">
        <f t="shared" si="12"/>
        <v>#DIV/0!</v>
      </c>
      <c r="N66" s="79"/>
      <c r="O66" s="71"/>
    </row>
    <row r="67" spans="1:16" ht="56.25" customHeight="1" x14ac:dyDescent="0.25">
      <c r="A67" s="75">
        <v>8</v>
      </c>
      <c r="B67" s="81" t="s">
        <v>55</v>
      </c>
      <c r="C67" s="77">
        <v>42.3</v>
      </c>
      <c r="D67" s="77">
        <v>0.5</v>
      </c>
      <c r="E67" s="77">
        <v>30.8</v>
      </c>
      <c r="F67" s="80">
        <f>G67+J67</f>
        <v>627.15800000000002</v>
      </c>
      <c r="G67" s="80">
        <v>0</v>
      </c>
      <c r="H67" s="80"/>
      <c r="I67" s="80"/>
      <c r="J67" s="80">
        <v>627.15800000000002</v>
      </c>
      <c r="K67" s="80">
        <v>0</v>
      </c>
      <c r="L67" s="80">
        <v>0</v>
      </c>
      <c r="M67" s="80">
        <f t="shared" si="12"/>
        <v>20362.272727272728</v>
      </c>
      <c r="N67" s="79" t="s">
        <v>32</v>
      </c>
      <c r="O67" s="79" t="s">
        <v>32</v>
      </c>
    </row>
    <row r="68" spans="1:16" s="105" customFormat="1" ht="37.15" customHeight="1" x14ac:dyDescent="0.25">
      <c r="A68" s="158" t="s">
        <v>56</v>
      </c>
      <c r="B68" s="158"/>
      <c r="C68" s="158"/>
      <c r="D68" s="158"/>
      <c r="E68" s="158"/>
      <c r="F68" s="158"/>
      <c r="G68" s="158"/>
      <c r="H68" s="158"/>
      <c r="I68" s="102"/>
      <c r="J68" s="102"/>
      <c r="K68" s="102"/>
      <c r="L68" s="103"/>
      <c r="M68" s="103"/>
      <c r="N68" s="104"/>
      <c r="O68" s="104"/>
      <c r="P68" s="108"/>
    </row>
    <row r="69" spans="1:16" ht="19.5" customHeight="1" x14ac:dyDescent="0.25">
      <c r="A69" s="147" t="s">
        <v>57</v>
      </c>
      <c r="B69" s="147"/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</row>
    <row r="70" spans="1:16" s="92" customFormat="1" ht="23.25" customHeight="1" x14ac:dyDescent="0.25">
      <c r="A70" s="148" t="s">
        <v>58</v>
      </c>
      <c r="B70" s="148"/>
      <c r="C70" s="148"/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11"/>
    </row>
    <row r="71" spans="1:16" s="93" customFormat="1" ht="23.25" customHeight="1" x14ac:dyDescent="0.25">
      <c r="A71" s="148" t="s">
        <v>59</v>
      </c>
      <c r="B71" s="148"/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12"/>
    </row>
    <row r="72" spans="1:16" ht="15" customHeight="1" x14ac:dyDescent="0.25">
      <c r="A72" s="147"/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</row>
    <row r="73" spans="1:16" s="101" customFormat="1" ht="21" customHeight="1" x14ac:dyDescent="0.3">
      <c r="A73" s="98"/>
      <c r="B73" s="99" t="s">
        <v>62</v>
      </c>
      <c r="C73" s="99"/>
      <c r="D73" s="99"/>
      <c r="E73" s="100"/>
      <c r="F73" s="99"/>
      <c r="G73" s="97" t="s">
        <v>63</v>
      </c>
      <c r="H73" s="99"/>
      <c r="I73" s="99"/>
      <c r="J73" s="99"/>
      <c r="K73" s="99"/>
      <c r="L73" s="99"/>
      <c r="M73" s="136"/>
      <c r="N73" s="98"/>
      <c r="O73" s="98"/>
      <c r="P73" s="107"/>
    </row>
    <row r="74" spans="1:16" ht="18.75" x14ac:dyDescent="0.3">
      <c r="A74" s="1"/>
      <c r="B74" s="94"/>
      <c r="C74" s="94"/>
      <c r="D74" s="94"/>
      <c r="E74" s="95" t="s">
        <v>60</v>
      </c>
      <c r="F74" s="94"/>
      <c r="G74" s="94"/>
      <c r="H74" s="94"/>
      <c r="I74" s="94"/>
      <c r="J74" s="94"/>
      <c r="K74" s="94"/>
      <c r="L74" s="94"/>
      <c r="M74" s="96"/>
      <c r="N74" s="1"/>
      <c r="O74" s="1"/>
    </row>
    <row r="75" spans="1:16" ht="114.4" customHeight="1" x14ac:dyDescent="0.3">
      <c r="A75" s="1"/>
      <c r="B75" s="95" t="s">
        <v>61</v>
      </c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1"/>
      <c r="N75" s="1"/>
      <c r="O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B7:O7"/>
    <mergeCell ref="B2:O2"/>
    <mergeCell ref="B3:O3"/>
    <mergeCell ref="B4:O4"/>
    <mergeCell ref="B5:O5"/>
    <mergeCell ref="B6:O6"/>
    <mergeCell ref="A9:B15"/>
    <mergeCell ref="C9:D9"/>
    <mergeCell ref="E9:E14"/>
    <mergeCell ref="F9:L9"/>
    <mergeCell ref="M9:M14"/>
    <mergeCell ref="H12:I12"/>
    <mergeCell ref="H13:H14"/>
    <mergeCell ref="C15:D1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</mergeCells>
  <pageMargins left="0.39370078740157483" right="0.19685039370078741" top="0.19685039370078741" bottom="0.19685039370078741" header="0.31496062992125984" footer="0.31496062992125984"/>
  <pageSetup paperSize="9" scale="54" fitToHeight="3" orientation="landscape" r:id="rId1"/>
  <rowBreaks count="2" manualBreakCount="2">
    <brk id="29" max="14" man="1"/>
    <brk id="54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view="pageBreakPreview" topLeftCell="A50" zoomScale="66" zoomScaleNormal="100" zoomScaleSheetLayoutView="66" workbookViewId="0">
      <selection activeCell="A22" sqref="A1:XFD1048576"/>
    </sheetView>
  </sheetViews>
  <sheetFormatPr defaultColWidth="7.875" defaultRowHeight="15.75" x14ac:dyDescent="0.2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2.375" style="106" customWidth="1"/>
    <col min="17" max="17" width="12.875" style="3" customWidth="1"/>
    <col min="18" max="16384" width="7.875" style="3"/>
  </cols>
  <sheetData>
    <row r="1" spans="1:15" s="3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 x14ac:dyDescent="0.3">
      <c r="A2" s="1"/>
      <c r="B2" s="209" t="s">
        <v>0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</row>
    <row r="3" spans="1:15" s="3" customFormat="1" ht="18.75" x14ac:dyDescent="0.3">
      <c r="A3" s="1"/>
      <c r="B3" s="209" t="s">
        <v>1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</row>
    <row r="4" spans="1:15" s="3" customFormat="1" ht="18.75" x14ac:dyDescent="0.3">
      <c r="A4" s="1"/>
      <c r="B4" s="209" t="s">
        <v>65</v>
      </c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s="3" customFormat="1" x14ac:dyDescent="0.25">
      <c r="A5" s="1"/>
      <c r="B5" s="210" t="s">
        <v>2</v>
      </c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</row>
    <row r="6" spans="1:15" s="3" customFormat="1" ht="15" customHeight="1" x14ac:dyDescent="0.3">
      <c r="A6" s="1"/>
      <c r="B6" s="211" t="s">
        <v>3</v>
      </c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</row>
    <row r="7" spans="1:15" s="3" customFormat="1" x14ac:dyDescent="0.25">
      <c r="A7" s="1"/>
      <c r="B7" s="208" t="s">
        <v>4</v>
      </c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</row>
    <row r="8" spans="1:15" s="3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 x14ac:dyDescent="0.25">
      <c r="A9" s="193" t="s">
        <v>5</v>
      </c>
      <c r="B9" s="194"/>
      <c r="C9" s="199" t="s">
        <v>6</v>
      </c>
      <c r="D9" s="200"/>
      <c r="E9" s="201" t="s">
        <v>7</v>
      </c>
      <c r="F9" s="203" t="s">
        <v>8</v>
      </c>
      <c r="G9" s="204"/>
      <c r="H9" s="204"/>
      <c r="I9" s="204"/>
      <c r="J9" s="204"/>
      <c r="K9" s="204"/>
      <c r="L9" s="205"/>
      <c r="M9" s="201" t="s">
        <v>9</v>
      </c>
      <c r="N9" s="178" t="s">
        <v>10</v>
      </c>
      <c r="O9" s="178" t="s">
        <v>11</v>
      </c>
    </row>
    <row r="10" spans="1:15" s="3" customFormat="1" ht="15.75" customHeight="1" x14ac:dyDescent="0.25">
      <c r="A10" s="195"/>
      <c r="B10" s="196"/>
      <c r="C10" s="180" t="s">
        <v>12</v>
      </c>
      <c r="D10" s="180" t="s">
        <v>13</v>
      </c>
      <c r="E10" s="202"/>
      <c r="F10" s="182" t="s">
        <v>12</v>
      </c>
      <c r="G10" s="185" t="s">
        <v>14</v>
      </c>
      <c r="H10" s="185"/>
      <c r="I10" s="185"/>
      <c r="J10" s="185"/>
      <c r="K10" s="185"/>
      <c r="L10" s="185"/>
      <c r="M10" s="202"/>
      <c r="N10" s="179"/>
      <c r="O10" s="179"/>
    </row>
    <row r="11" spans="1:15" s="3" customFormat="1" ht="30.75" customHeight="1" x14ac:dyDescent="0.25">
      <c r="A11" s="195"/>
      <c r="B11" s="196"/>
      <c r="C11" s="181"/>
      <c r="D11" s="181"/>
      <c r="E11" s="202"/>
      <c r="F11" s="183"/>
      <c r="G11" s="185" t="s">
        <v>15</v>
      </c>
      <c r="H11" s="185"/>
      <c r="I11" s="185"/>
      <c r="J11" s="186" t="s">
        <v>16</v>
      </c>
      <c r="K11" s="189" t="s">
        <v>17</v>
      </c>
      <c r="L11" s="189" t="s">
        <v>18</v>
      </c>
      <c r="M11" s="202"/>
      <c r="N11" s="179"/>
      <c r="O11" s="179"/>
    </row>
    <row r="12" spans="1:15" s="3" customFormat="1" ht="22.5" customHeight="1" x14ac:dyDescent="0.25">
      <c r="A12" s="195"/>
      <c r="B12" s="196"/>
      <c r="C12" s="181"/>
      <c r="D12" s="181"/>
      <c r="E12" s="202"/>
      <c r="F12" s="183"/>
      <c r="G12" s="178" t="s">
        <v>19</v>
      </c>
      <c r="H12" s="203" t="s">
        <v>20</v>
      </c>
      <c r="I12" s="205"/>
      <c r="J12" s="187"/>
      <c r="K12" s="190"/>
      <c r="L12" s="190"/>
      <c r="M12" s="202"/>
      <c r="N12" s="179"/>
      <c r="O12" s="179"/>
    </row>
    <row r="13" spans="1:15" s="3" customFormat="1" ht="16.5" customHeight="1" x14ac:dyDescent="0.25">
      <c r="A13" s="195"/>
      <c r="B13" s="196"/>
      <c r="C13" s="181"/>
      <c r="D13" s="181"/>
      <c r="E13" s="202"/>
      <c r="F13" s="183"/>
      <c r="G13" s="179"/>
      <c r="H13" s="189" t="s">
        <v>21</v>
      </c>
      <c r="I13" s="4" t="s">
        <v>22</v>
      </c>
      <c r="J13" s="187"/>
      <c r="K13" s="190"/>
      <c r="L13" s="190"/>
      <c r="M13" s="202"/>
      <c r="N13" s="179"/>
      <c r="O13" s="179"/>
    </row>
    <row r="14" spans="1:15" s="3" customFormat="1" ht="177.6" customHeight="1" x14ac:dyDescent="0.25">
      <c r="A14" s="195"/>
      <c r="B14" s="196"/>
      <c r="C14" s="181"/>
      <c r="D14" s="181"/>
      <c r="E14" s="202"/>
      <c r="F14" s="184"/>
      <c r="G14" s="192"/>
      <c r="H14" s="191"/>
      <c r="I14" s="5" t="s">
        <v>23</v>
      </c>
      <c r="J14" s="188"/>
      <c r="K14" s="191"/>
      <c r="L14" s="191"/>
      <c r="M14" s="202"/>
      <c r="N14" s="179"/>
      <c r="O14" s="179"/>
    </row>
    <row r="15" spans="1:15" s="3" customFormat="1" ht="23.45" customHeight="1" x14ac:dyDescent="0.25">
      <c r="A15" s="197"/>
      <c r="B15" s="198"/>
      <c r="C15" s="206" t="s">
        <v>24</v>
      </c>
      <c r="D15" s="207"/>
      <c r="E15" s="141" t="s">
        <v>25</v>
      </c>
      <c r="F15" s="141" t="s">
        <v>26</v>
      </c>
      <c r="G15" s="141" t="s">
        <v>26</v>
      </c>
      <c r="H15" s="141" t="s">
        <v>26</v>
      </c>
      <c r="I15" s="141" t="s">
        <v>26</v>
      </c>
      <c r="J15" s="141" t="s">
        <v>26</v>
      </c>
      <c r="K15" s="141" t="s">
        <v>26</v>
      </c>
      <c r="L15" s="141" t="s">
        <v>26</v>
      </c>
      <c r="M15" s="6" t="s">
        <v>27</v>
      </c>
      <c r="N15" s="141" t="s">
        <v>28</v>
      </c>
      <c r="O15" s="141" t="s">
        <v>28</v>
      </c>
    </row>
    <row r="16" spans="1:15" s="3" customFormat="1" x14ac:dyDescent="0.25">
      <c r="A16" s="159">
        <v>1</v>
      </c>
      <c r="B16" s="160"/>
      <c r="C16" s="7">
        <v>2</v>
      </c>
      <c r="D16" s="8">
        <v>3</v>
      </c>
      <c r="E16" s="7">
        <v>4</v>
      </c>
      <c r="F16" s="8">
        <v>5</v>
      </c>
      <c r="G16" s="7">
        <v>6</v>
      </c>
      <c r="H16" s="8">
        <v>7</v>
      </c>
      <c r="I16" s="7">
        <v>8</v>
      </c>
      <c r="J16" s="8">
        <v>9</v>
      </c>
      <c r="K16" s="7">
        <v>10</v>
      </c>
      <c r="L16" s="8">
        <v>11</v>
      </c>
      <c r="M16" s="7">
        <v>12</v>
      </c>
      <c r="N16" s="8">
        <v>13</v>
      </c>
      <c r="O16" s="7">
        <v>14</v>
      </c>
    </row>
    <row r="17" spans="1:17" ht="33" customHeight="1" x14ac:dyDescent="0.25">
      <c r="A17" s="161" t="s">
        <v>29</v>
      </c>
      <c r="B17" s="162"/>
      <c r="C17" s="9"/>
      <c r="D17" s="10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7" s="123" customFormat="1" ht="21.75" customHeight="1" x14ac:dyDescent="0.25">
      <c r="A18" s="163" t="s">
        <v>30</v>
      </c>
      <c r="B18" s="164"/>
      <c r="C18" s="12">
        <f>C20+C21+C22+C29</f>
        <v>917.95</v>
      </c>
      <c r="D18" s="10" t="s">
        <v>31</v>
      </c>
      <c r="E18" s="13">
        <f>E20+E22+E29+E21</f>
        <v>647.69999999999993</v>
      </c>
      <c r="F18" s="14">
        <f>F20+F22+F29+F21</f>
        <v>15880.809999999998</v>
      </c>
      <c r="G18" s="14">
        <f>G20+G21+G22+G29</f>
        <v>207.56700000000001</v>
      </c>
      <c r="H18" s="15">
        <f>H20+H22+H29+H21</f>
        <v>13536.329</v>
      </c>
      <c r="I18" s="13">
        <f t="shared" ref="I18:L18" si="0">I20+I22+I29</f>
        <v>0</v>
      </c>
      <c r="J18" s="13">
        <f t="shared" si="0"/>
        <v>2136.9140000000002</v>
      </c>
      <c r="K18" s="13">
        <f t="shared" si="0"/>
        <v>0</v>
      </c>
      <c r="L18" s="13">
        <f t="shared" si="0"/>
        <v>0</v>
      </c>
      <c r="M18" s="16">
        <f>(F18/E18)*1000</f>
        <v>24518.774123822754</v>
      </c>
      <c r="N18" s="13" t="s">
        <v>32</v>
      </c>
      <c r="O18" s="13" t="s">
        <v>32</v>
      </c>
      <c r="P18" s="122"/>
    </row>
    <row r="19" spans="1:17" ht="15.75" customHeight="1" x14ac:dyDescent="0.25">
      <c r="A19" s="165" t="s">
        <v>33</v>
      </c>
      <c r="B19" s="166"/>
      <c r="C19" s="18"/>
      <c r="D19" s="19"/>
      <c r="E19" s="13"/>
      <c r="F19" s="14"/>
      <c r="G19" s="14"/>
      <c r="H19" s="13"/>
      <c r="I19" s="13"/>
      <c r="J19" s="13"/>
      <c r="K19" s="13"/>
      <c r="L19" s="13"/>
      <c r="M19" s="13"/>
      <c r="N19" s="13"/>
      <c r="O19" s="13"/>
    </row>
    <row r="20" spans="1:17" ht="15.6" customHeight="1" x14ac:dyDescent="0.25">
      <c r="A20" s="20">
        <v>1</v>
      </c>
      <c r="B20" s="21" t="s">
        <v>34</v>
      </c>
      <c r="C20" s="22">
        <v>12</v>
      </c>
      <c r="D20" s="10" t="s">
        <v>31</v>
      </c>
      <c r="E20" s="23">
        <v>12</v>
      </c>
      <c r="F20" s="24">
        <f>G20+H20+J20+K20+L20</f>
        <v>662.05799999999999</v>
      </c>
      <c r="G20" s="24">
        <v>78.126999999999995</v>
      </c>
      <c r="H20" s="24">
        <v>583.93100000000004</v>
      </c>
      <c r="I20" s="25">
        <v>0</v>
      </c>
      <c r="J20" s="25">
        <v>0</v>
      </c>
      <c r="K20" s="25">
        <v>0</v>
      </c>
      <c r="L20" s="25">
        <v>0</v>
      </c>
      <c r="M20" s="25">
        <f>(F20/E20)*1000</f>
        <v>55171.5</v>
      </c>
      <c r="N20" s="26" t="s">
        <v>32</v>
      </c>
      <c r="O20" s="26" t="s">
        <v>32</v>
      </c>
    </row>
    <row r="21" spans="1:17" ht="66" customHeight="1" x14ac:dyDescent="0.25">
      <c r="A21" s="20">
        <v>2</v>
      </c>
      <c r="B21" s="27" t="s">
        <v>35</v>
      </c>
      <c r="C21" s="22">
        <v>23.1</v>
      </c>
      <c r="D21" s="10" t="s">
        <v>31</v>
      </c>
      <c r="E21" s="23">
        <v>21.6</v>
      </c>
      <c r="F21" s="24">
        <f>G21+H21+J21+K21+L21</f>
        <v>1010</v>
      </c>
      <c r="G21" s="24">
        <v>2.8359999999999999</v>
      </c>
      <c r="H21" s="24">
        <v>1007.164</v>
      </c>
      <c r="I21" s="25">
        <v>0</v>
      </c>
      <c r="J21" s="25">
        <v>0</v>
      </c>
      <c r="K21" s="25">
        <v>0</v>
      </c>
      <c r="L21" s="25">
        <v>0</v>
      </c>
      <c r="M21" s="25">
        <f>(F21/E21)*1000</f>
        <v>46759.259259259263</v>
      </c>
      <c r="N21" s="26" t="s">
        <v>32</v>
      </c>
      <c r="O21" s="26" t="s">
        <v>32</v>
      </c>
      <c r="P21" s="114"/>
    </row>
    <row r="22" spans="1:17" ht="86.25" customHeight="1" x14ac:dyDescent="0.25">
      <c r="A22" s="167">
        <v>3</v>
      </c>
      <c r="B22" s="21" t="s">
        <v>36</v>
      </c>
      <c r="C22" s="28">
        <v>292.89999999999998</v>
      </c>
      <c r="D22" s="12">
        <v>8.85</v>
      </c>
      <c r="E22" s="23">
        <v>195.7</v>
      </c>
      <c r="F22" s="24">
        <f>G22+H22+J22+K22+L22</f>
        <v>6574.15</v>
      </c>
      <c r="G22" s="24">
        <v>83.53</v>
      </c>
      <c r="H22" s="24">
        <v>6490.62</v>
      </c>
      <c r="I22" s="29">
        <v>0</v>
      </c>
      <c r="J22" s="24">
        <v>0</v>
      </c>
      <c r="K22" s="29">
        <v>0</v>
      </c>
      <c r="L22" s="29">
        <v>0</v>
      </c>
      <c r="M22" s="126">
        <f>(F22/E22)*1000</f>
        <v>33592.999489013797</v>
      </c>
      <c r="N22" s="30">
        <f>(M22/35262.82)*100</f>
        <v>95.264642728556012</v>
      </c>
      <c r="O22" s="30">
        <f>(((M22+ЯНВАРЬ!M22)/2)/35262.82)*100</f>
        <v>95.000042534751501</v>
      </c>
      <c r="P22" s="114"/>
      <c r="Q22" s="135"/>
    </row>
    <row r="23" spans="1:17" ht="18.75" customHeight="1" x14ac:dyDescent="0.25">
      <c r="A23" s="168"/>
      <c r="B23" s="31" t="s">
        <v>37</v>
      </c>
      <c r="C23" s="28"/>
      <c r="D23" s="10"/>
      <c r="E23" s="32"/>
      <c r="F23" s="14"/>
      <c r="G23" s="14"/>
      <c r="H23" s="14"/>
      <c r="I23" s="16"/>
      <c r="J23" s="16"/>
      <c r="K23" s="16"/>
      <c r="L23" s="16"/>
      <c r="M23" s="16"/>
      <c r="N23" s="33"/>
      <c r="O23" s="33"/>
    </row>
    <row r="24" spans="1:17" s="41" customFormat="1" ht="29.25" customHeight="1" x14ac:dyDescent="0.25">
      <c r="A24" s="169"/>
      <c r="B24" s="34" t="s">
        <v>38</v>
      </c>
      <c r="C24" s="35">
        <v>8</v>
      </c>
      <c r="D24" s="133">
        <v>0.7</v>
      </c>
      <c r="E24" s="36">
        <v>3.1</v>
      </c>
      <c r="F24" s="37">
        <f>G24+H24+J24+K24+L24</f>
        <v>99.301000000000002</v>
      </c>
      <c r="G24" s="37">
        <v>0</v>
      </c>
      <c r="H24" s="37">
        <v>99.301000000000002</v>
      </c>
      <c r="I24" s="38">
        <v>0</v>
      </c>
      <c r="J24" s="38">
        <v>0</v>
      </c>
      <c r="K24" s="38">
        <v>0</v>
      </c>
      <c r="L24" s="38"/>
      <c r="M24" s="39">
        <f>(F24/E24)*1000</f>
        <v>32032.580645161288</v>
      </c>
      <c r="N24" s="40"/>
      <c r="O24" s="40"/>
      <c r="P24" s="109"/>
    </row>
    <row r="25" spans="1:17" ht="18.75" hidden="1" x14ac:dyDescent="0.25">
      <c r="A25" s="20">
        <v>4</v>
      </c>
      <c r="B25" s="42" t="s">
        <v>39</v>
      </c>
      <c r="C25" s="22"/>
      <c r="D25" s="121"/>
      <c r="E25" s="32"/>
      <c r="F25" s="14">
        <f t="shared" ref="F25:F29" si="1">G25+H25+J25+K25+L25</f>
        <v>0</v>
      </c>
      <c r="G25" s="14"/>
      <c r="H25" s="16"/>
      <c r="I25" s="16"/>
      <c r="J25" s="16"/>
      <c r="K25" s="16"/>
      <c r="L25" s="16"/>
      <c r="M25" s="16" t="e">
        <f t="shared" ref="M25:M29" si="2">(F25/E25)*1000</f>
        <v>#DIV/0!</v>
      </c>
      <c r="N25" s="13"/>
      <c r="O25" s="13"/>
    </row>
    <row r="26" spans="1:17" ht="97.5" hidden="1" customHeight="1" x14ac:dyDescent="0.25">
      <c r="A26" s="20">
        <v>5</v>
      </c>
      <c r="B26" s="21" t="s">
        <v>40</v>
      </c>
      <c r="C26" s="43"/>
      <c r="D26" s="121"/>
      <c r="E26" s="16"/>
      <c r="F26" s="14">
        <f t="shared" si="1"/>
        <v>0</v>
      </c>
      <c r="G26" s="14"/>
      <c r="H26" s="16"/>
      <c r="I26" s="16"/>
      <c r="J26" s="16"/>
      <c r="K26" s="16"/>
      <c r="L26" s="16"/>
      <c r="M26" s="16" t="e">
        <f t="shared" si="2"/>
        <v>#DIV/0!</v>
      </c>
      <c r="N26" s="13"/>
      <c r="O26" s="13"/>
    </row>
    <row r="27" spans="1:17" ht="84" hidden="1" customHeight="1" x14ac:dyDescent="0.25">
      <c r="A27" s="20">
        <v>6</v>
      </c>
      <c r="B27" s="21" t="s">
        <v>41</v>
      </c>
      <c r="C27" s="43"/>
      <c r="D27" s="121"/>
      <c r="E27" s="13"/>
      <c r="F27" s="14">
        <f t="shared" si="1"/>
        <v>0</v>
      </c>
      <c r="G27" s="14"/>
      <c r="H27" s="13"/>
      <c r="I27" s="13"/>
      <c r="J27" s="13"/>
      <c r="K27" s="13"/>
      <c r="L27" s="13"/>
      <c r="M27" s="16" t="e">
        <f t="shared" si="2"/>
        <v>#DIV/0!</v>
      </c>
      <c r="N27" s="13"/>
      <c r="O27" s="13"/>
    </row>
    <row r="28" spans="1:17" ht="35.25" hidden="1" customHeight="1" x14ac:dyDescent="0.25">
      <c r="A28" s="20">
        <v>7</v>
      </c>
      <c r="B28" s="21" t="s">
        <v>42</v>
      </c>
      <c r="C28" s="22"/>
      <c r="D28" s="121"/>
      <c r="E28" s="13"/>
      <c r="F28" s="14">
        <f t="shared" si="1"/>
        <v>0</v>
      </c>
      <c r="G28" s="14"/>
      <c r="H28" s="13"/>
      <c r="I28" s="13"/>
      <c r="J28" s="13"/>
      <c r="K28" s="13"/>
      <c r="L28" s="13"/>
      <c r="M28" s="16" t="e">
        <f t="shared" si="2"/>
        <v>#DIV/0!</v>
      </c>
      <c r="N28" s="13"/>
      <c r="O28" s="13"/>
    </row>
    <row r="29" spans="1:17" ht="45.4" customHeight="1" x14ac:dyDescent="0.25">
      <c r="A29" s="20">
        <v>8</v>
      </c>
      <c r="B29" s="21" t="s">
        <v>43</v>
      </c>
      <c r="C29" s="22">
        <v>589.95000000000005</v>
      </c>
      <c r="D29" s="128">
        <v>3.45</v>
      </c>
      <c r="E29" s="26">
        <v>418.4</v>
      </c>
      <c r="F29" s="24">
        <f t="shared" si="1"/>
        <v>7634.601999999999</v>
      </c>
      <c r="G29" s="24">
        <v>43.073999999999998</v>
      </c>
      <c r="H29" s="26">
        <v>5454.6139999999996</v>
      </c>
      <c r="I29" s="26">
        <v>0</v>
      </c>
      <c r="J29" s="113">
        <v>2136.9140000000002</v>
      </c>
      <c r="K29" s="26">
        <v>0</v>
      </c>
      <c r="L29" s="26">
        <v>0</v>
      </c>
      <c r="M29" s="25">
        <f t="shared" si="2"/>
        <v>18247.136711281069</v>
      </c>
      <c r="N29" s="26" t="s">
        <v>32</v>
      </c>
      <c r="O29" s="26" t="s">
        <v>32</v>
      </c>
      <c r="P29" s="108"/>
    </row>
    <row r="30" spans="1:17" ht="37.5" customHeight="1" x14ac:dyDescent="0.25">
      <c r="A30" s="170" t="s">
        <v>44</v>
      </c>
      <c r="B30" s="170"/>
      <c r="C30" s="44"/>
      <c r="D30" s="44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</row>
    <row r="31" spans="1:17" s="17" customFormat="1" ht="19.5" customHeight="1" x14ac:dyDescent="0.25">
      <c r="A31" s="171" t="s">
        <v>30</v>
      </c>
      <c r="B31" s="172"/>
      <c r="C31" s="45">
        <f>C33+C36+C39+C49+C52</f>
        <v>1298.25</v>
      </c>
      <c r="D31" s="46" t="s">
        <v>31</v>
      </c>
      <c r="E31" s="45">
        <f>E33+E36+E39+E49+E52</f>
        <v>778.59999999999991</v>
      </c>
      <c r="F31" s="47">
        <f>F33+F36+F39+F49+F52</f>
        <v>26237.347999999998</v>
      </c>
      <c r="G31" s="47">
        <f>G33+G36+G39+G49+G52</f>
        <v>118.328</v>
      </c>
      <c r="H31" s="47">
        <f>H33+H36+H39+H49+H52</f>
        <v>24560.074999999997</v>
      </c>
      <c r="I31" s="47">
        <f t="shared" ref="I31:L31" si="3">I33+I36+I39+I49+I52</f>
        <v>494.59200000000004</v>
      </c>
      <c r="J31" s="47">
        <f t="shared" si="3"/>
        <v>0</v>
      </c>
      <c r="K31" s="117">
        <f>K33+K36+K39+K49+K52</f>
        <v>1558.9449999999999</v>
      </c>
      <c r="L31" s="47">
        <f t="shared" si="3"/>
        <v>0</v>
      </c>
      <c r="M31" s="47">
        <f>(F31/E31)*1000</f>
        <v>33698.109427176991</v>
      </c>
      <c r="N31" s="45" t="s">
        <v>32</v>
      </c>
      <c r="O31" s="45" t="s">
        <v>32</v>
      </c>
      <c r="P31" s="107"/>
    </row>
    <row r="32" spans="1:17" ht="15.75" customHeight="1" x14ac:dyDescent="0.25">
      <c r="A32" s="173" t="s">
        <v>33</v>
      </c>
      <c r="B32" s="174"/>
      <c r="C32" s="48"/>
      <c r="D32" s="48"/>
      <c r="E32" s="45"/>
      <c r="F32" s="47"/>
      <c r="G32" s="47"/>
      <c r="H32" s="47"/>
      <c r="I32" s="47"/>
      <c r="J32" s="47"/>
      <c r="K32" s="47"/>
      <c r="L32" s="47"/>
      <c r="M32" s="47"/>
      <c r="N32" s="45"/>
      <c r="O32" s="45"/>
    </row>
    <row r="33" spans="1:17" s="53" customFormat="1" ht="21.75" customHeight="1" x14ac:dyDescent="0.25">
      <c r="A33" s="175">
        <v>1</v>
      </c>
      <c r="B33" s="49" t="s">
        <v>34</v>
      </c>
      <c r="C33" s="50">
        <v>23</v>
      </c>
      <c r="D33" s="46" t="s">
        <v>31</v>
      </c>
      <c r="E33" s="51">
        <v>23</v>
      </c>
      <c r="F33" s="52">
        <f>(G33+H33+J33+K33+L33)</f>
        <v>1526.55</v>
      </c>
      <c r="G33" s="52">
        <v>56.378</v>
      </c>
      <c r="H33" s="52">
        <v>1470.172</v>
      </c>
      <c r="I33" s="52">
        <v>0</v>
      </c>
      <c r="J33" s="52">
        <v>0</v>
      </c>
      <c r="K33" s="52">
        <v>0</v>
      </c>
      <c r="L33" s="52">
        <v>0</v>
      </c>
      <c r="M33" s="52">
        <f>(F33/E33)*1000</f>
        <v>66371.739130434769</v>
      </c>
      <c r="N33" s="51" t="s">
        <v>32</v>
      </c>
      <c r="O33" s="51" t="s">
        <v>32</v>
      </c>
      <c r="P33" s="110"/>
    </row>
    <row r="34" spans="1:17" ht="16.5" customHeight="1" x14ac:dyDescent="0.25">
      <c r="A34" s="176"/>
      <c r="B34" s="54" t="s">
        <v>33</v>
      </c>
      <c r="C34" s="50"/>
      <c r="D34" s="55"/>
      <c r="E34" s="45"/>
      <c r="F34" s="47"/>
      <c r="G34" s="47"/>
      <c r="H34" s="47"/>
      <c r="I34" s="47"/>
      <c r="J34" s="47"/>
      <c r="K34" s="47"/>
      <c r="L34" s="47"/>
      <c r="M34" s="47"/>
      <c r="N34" s="45"/>
      <c r="O34" s="45"/>
    </row>
    <row r="35" spans="1:17" ht="36" customHeight="1" x14ac:dyDescent="0.25">
      <c r="A35" s="177"/>
      <c r="B35" s="56" t="s">
        <v>45</v>
      </c>
      <c r="C35" s="57" t="s">
        <v>31</v>
      </c>
      <c r="D35" s="58" t="s">
        <v>31</v>
      </c>
      <c r="E35" s="59">
        <v>0</v>
      </c>
      <c r="F35" s="60">
        <f>(G35+H35+J35+K35+L35)</f>
        <v>0</v>
      </c>
      <c r="G35" s="60">
        <v>0</v>
      </c>
      <c r="H35" s="60"/>
      <c r="I35" s="60">
        <v>0</v>
      </c>
      <c r="J35" s="60">
        <v>0</v>
      </c>
      <c r="K35" s="60">
        <v>0</v>
      </c>
      <c r="L35" s="61">
        <v>0</v>
      </c>
      <c r="M35" s="60">
        <v>0</v>
      </c>
      <c r="N35" s="62" t="s">
        <v>31</v>
      </c>
      <c r="O35" s="45" t="s">
        <v>31</v>
      </c>
    </row>
    <row r="36" spans="1:17" s="53" customFormat="1" ht="149.25" customHeight="1" x14ac:dyDescent="0.25">
      <c r="A36" s="175">
        <v>2</v>
      </c>
      <c r="B36" s="63" t="s">
        <v>46</v>
      </c>
      <c r="C36" s="50">
        <v>53.8</v>
      </c>
      <c r="D36" s="46" t="s">
        <v>31</v>
      </c>
      <c r="E36" s="51">
        <v>52.2</v>
      </c>
      <c r="F36" s="52">
        <f>(G36+H36+J36+K36+L36)</f>
        <v>3410.4349999999999</v>
      </c>
      <c r="G36" s="52">
        <v>32.412999999999997</v>
      </c>
      <c r="H36" s="52">
        <v>3252.3310000000001</v>
      </c>
      <c r="I36" s="52">
        <v>36.968000000000004</v>
      </c>
      <c r="J36" s="52">
        <v>0</v>
      </c>
      <c r="K36" s="52">
        <v>125.691</v>
      </c>
      <c r="L36" s="52">
        <v>0</v>
      </c>
      <c r="M36" s="52">
        <f>(G36+H36)/E36*1000</f>
        <v>62926.130268199231</v>
      </c>
      <c r="N36" s="51" t="s">
        <v>32</v>
      </c>
      <c r="O36" s="51" t="s">
        <v>32</v>
      </c>
      <c r="P36" s="110"/>
    </row>
    <row r="37" spans="1:17" ht="16.5" customHeight="1" x14ac:dyDescent="0.25">
      <c r="A37" s="176"/>
      <c r="B37" s="54" t="s">
        <v>33</v>
      </c>
      <c r="C37" s="50"/>
      <c r="D37" s="55"/>
      <c r="E37" s="45"/>
      <c r="F37" s="47"/>
      <c r="G37" s="47"/>
      <c r="H37" s="47"/>
      <c r="I37" s="47"/>
      <c r="J37" s="47"/>
      <c r="K37" s="47"/>
      <c r="L37" s="47"/>
      <c r="M37" s="47"/>
      <c r="N37" s="45"/>
      <c r="O37" s="45"/>
    </row>
    <row r="38" spans="1:17" ht="39" customHeight="1" x14ac:dyDescent="0.25">
      <c r="A38" s="177"/>
      <c r="B38" s="56" t="s">
        <v>47</v>
      </c>
      <c r="C38" s="57" t="s">
        <v>31</v>
      </c>
      <c r="D38" s="58" t="s">
        <v>31</v>
      </c>
      <c r="E38" s="59">
        <v>25</v>
      </c>
      <c r="F38" s="60">
        <f>G38+H38+K38</f>
        <v>1794.1880000000001</v>
      </c>
      <c r="G38" s="60">
        <v>15.337</v>
      </c>
      <c r="H38" s="60">
        <v>1653.16</v>
      </c>
      <c r="I38" s="60">
        <v>36.968000000000004</v>
      </c>
      <c r="J38" s="60">
        <v>0</v>
      </c>
      <c r="K38" s="60">
        <v>125.691</v>
      </c>
      <c r="L38" s="60">
        <v>0</v>
      </c>
      <c r="M38" s="52">
        <f>(G38+H38)/E38*1000</f>
        <v>66739.88</v>
      </c>
      <c r="N38" s="62" t="s">
        <v>31</v>
      </c>
      <c r="O38" s="62" t="s">
        <v>31</v>
      </c>
    </row>
    <row r="39" spans="1:17" ht="97.5" customHeight="1" x14ac:dyDescent="0.25">
      <c r="A39" s="149">
        <v>3</v>
      </c>
      <c r="B39" s="63" t="s">
        <v>48</v>
      </c>
      <c r="C39" s="50">
        <v>775.65</v>
      </c>
      <c r="D39" s="50">
        <v>18.75</v>
      </c>
      <c r="E39" s="119">
        <v>382.4</v>
      </c>
      <c r="F39" s="60">
        <f>G39+H39+K39</f>
        <v>15195.255999999999</v>
      </c>
      <c r="G39" s="52">
        <v>24.018000000000001</v>
      </c>
      <c r="H39" s="52">
        <v>13740.121999999999</v>
      </c>
      <c r="I39" s="52">
        <v>457.10300000000001</v>
      </c>
      <c r="J39" s="52">
        <v>0</v>
      </c>
      <c r="K39" s="117">
        <v>1431.116</v>
      </c>
      <c r="L39" s="52">
        <v>0</v>
      </c>
      <c r="M39" s="125">
        <f>(G39+H39)/E39*1000</f>
        <v>35994.089958158991</v>
      </c>
      <c r="N39" s="143">
        <f>(M39/37513.64)*100</f>
        <v>95.94933991518549</v>
      </c>
      <c r="O39" s="127">
        <f>(((ЯНВАРЬ!M39+'ФЕВРАЛЬ '!M39)/2)/37513.64)*100</f>
        <v>95.000036808872153</v>
      </c>
      <c r="P39" s="114"/>
      <c r="Q39" s="115"/>
    </row>
    <row r="40" spans="1:17" ht="16.899999999999999" customHeight="1" x14ac:dyDescent="0.25">
      <c r="A40" s="149"/>
      <c r="B40" s="64" t="s">
        <v>37</v>
      </c>
      <c r="C40" s="50"/>
      <c r="D40" s="44"/>
      <c r="E40" s="45"/>
      <c r="F40" s="60"/>
      <c r="G40" s="47"/>
      <c r="H40" s="47"/>
      <c r="I40" s="47"/>
      <c r="J40" s="47"/>
      <c r="K40" s="47"/>
      <c r="L40" s="47"/>
      <c r="M40" s="60"/>
      <c r="N40" s="45"/>
      <c r="O40" s="45"/>
      <c r="Q40" s="116"/>
    </row>
    <row r="41" spans="1:17" s="105" customFormat="1" ht="22.5" customHeight="1" x14ac:dyDescent="0.25">
      <c r="A41" s="149"/>
      <c r="B41" s="67" t="s">
        <v>49</v>
      </c>
      <c r="C41" s="66">
        <v>657.05</v>
      </c>
      <c r="D41" s="57">
        <v>18</v>
      </c>
      <c r="E41" s="139">
        <v>350.8</v>
      </c>
      <c r="F41" s="60">
        <f>G41+H41+K41</f>
        <v>14125.592000000001</v>
      </c>
      <c r="G41" s="60">
        <v>24.018000000000001</v>
      </c>
      <c r="H41" s="60">
        <v>12720.82</v>
      </c>
      <c r="I41" s="60">
        <v>441.38799999999998</v>
      </c>
      <c r="J41" s="60">
        <v>0</v>
      </c>
      <c r="K41" s="124">
        <v>1380.7539999999999</v>
      </c>
      <c r="L41" s="60">
        <v>0</v>
      </c>
      <c r="M41" s="134">
        <f>((G41+H41)/E41)*1000</f>
        <v>36330.781071835801</v>
      </c>
      <c r="N41" s="59"/>
      <c r="O41" s="62"/>
      <c r="P41" s="108"/>
    </row>
    <row r="42" spans="1:17" ht="23.25" hidden="1" customHeight="1" x14ac:dyDescent="0.25">
      <c r="A42" s="149"/>
      <c r="B42" s="65" t="s">
        <v>50</v>
      </c>
      <c r="C42" s="66"/>
      <c r="D42" s="57"/>
      <c r="E42" s="62"/>
      <c r="F42" s="60">
        <f t="shared" ref="F42" si="4">G42+H42</f>
        <v>0</v>
      </c>
      <c r="G42" s="61"/>
      <c r="H42" s="61"/>
      <c r="I42" s="61"/>
      <c r="J42" s="61"/>
      <c r="K42" s="61"/>
      <c r="L42" s="61"/>
      <c r="M42" s="134" t="e">
        <f t="shared" ref="M42" si="5">((G42+H42)/E42)*1000</f>
        <v>#DIV/0!</v>
      </c>
      <c r="N42" s="62"/>
      <c r="O42" s="62"/>
    </row>
    <row r="43" spans="1:17" ht="27" customHeight="1" x14ac:dyDescent="0.25">
      <c r="A43" s="149"/>
      <c r="B43" s="67" t="s">
        <v>38</v>
      </c>
      <c r="C43" s="66">
        <v>15</v>
      </c>
      <c r="D43" s="57">
        <v>0.75</v>
      </c>
      <c r="E43" s="59">
        <v>5.5</v>
      </c>
      <c r="F43" s="60">
        <f>G43+H43+K43</f>
        <v>178.24599999999998</v>
      </c>
      <c r="G43" s="60">
        <v>0</v>
      </c>
      <c r="H43" s="60">
        <v>169.874</v>
      </c>
      <c r="I43" s="60">
        <v>2.2669999999999999</v>
      </c>
      <c r="J43" s="60">
        <v>0</v>
      </c>
      <c r="K43" s="60">
        <v>8.3719999999999999</v>
      </c>
      <c r="L43" s="60">
        <v>0</v>
      </c>
      <c r="M43" s="134">
        <f>((G43+H43)/E43)*1000</f>
        <v>30886.181818181816</v>
      </c>
      <c r="N43" s="62"/>
      <c r="O43" s="62"/>
    </row>
    <row r="44" spans="1:17" ht="16.5" customHeight="1" x14ac:dyDescent="0.25">
      <c r="A44" s="149"/>
      <c r="B44" s="54" t="s">
        <v>33</v>
      </c>
      <c r="C44" s="142"/>
      <c r="D44" s="44"/>
      <c r="E44" s="45"/>
      <c r="F44" s="60"/>
      <c r="G44" s="47"/>
      <c r="H44" s="47"/>
      <c r="I44" s="47"/>
      <c r="J44" s="47"/>
      <c r="K44" s="47"/>
      <c r="L44" s="47"/>
      <c r="M44" s="47"/>
      <c r="N44" s="45"/>
      <c r="O44" s="45"/>
    </row>
    <row r="45" spans="1:17" ht="94.5" customHeight="1" x14ac:dyDescent="0.25">
      <c r="A45" s="149"/>
      <c r="B45" s="68" t="s">
        <v>51</v>
      </c>
      <c r="C45" s="66" t="s">
        <v>31</v>
      </c>
      <c r="D45" s="57" t="s">
        <v>31</v>
      </c>
      <c r="E45" s="59">
        <v>299.8</v>
      </c>
      <c r="F45" s="60">
        <f>G45+H45+K45</f>
        <v>11730.426000000001</v>
      </c>
      <c r="G45" s="60">
        <v>13.430999999999999</v>
      </c>
      <c r="H45" s="60">
        <v>10285.879000000001</v>
      </c>
      <c r="I45" s="60">
        <v>457.10300000000001</v>
      </c>
      <c r="J45" s="60">
        <v>0</v>
      </c>
      <c r="K45" s="60">
        <v>1431.116</v>
      </c>
      <c r="L45" s="60">
        <v>0</v>
      </c>
      <c r="M45" s="60">
        <f>(G45+H45)/E45*1000</f>
        <v>34353.935957304871</v>
      </c>
      <c r="N45" s="51" t="s">
        <v>32</v>
      </c>
      <c r="O45" s="51" t="s">
        <v>32</v>
      </c>
      <c r="P45" s="131"/>
    </row>
    <row r="46" spans="1:17" ht="18.75" hidden="1" x14ac:dyDescent="0.25">
      <c r="A46" s="142">
        <v>4</v>
      </c>
      <c r="B46" s="63" t="s">
        <v>39</v>
      </c>
      <c r="C46" s="50"/>
      <c r="D46" s="55"/>
      <c r="E46" s="45"/>
      <c r="F46" s="60">
        <f t="shared" ref="F46:F49" si="6">G46+H46+K46</f>
        <v>0</v>
      </c>
      <c r="G46" s="47"/>
      <c r="H46" s="47"/>
      <c r="I46" s="47"/>
      <c r="J46" s="47"/>
      <c r="K46" s="47"/>
      <c r="L46" s="47"/>
      <c r="M46" s="47" t="e">
        <f t="shared" ref="M46:M48" si="7">F46/E46*1000</f>
        <v>#DIV/0!</v>
      </c>
      <c r="N46" s="51"/>
      <c r="O46" s="51"/>
    </row>
    <row r="47" spans="1:17" ht="102.75" hidden="1" customHeight="1" x14ac:dyDescent="0.25">
      <c r="A47" s="142">
        <v>5</v>
      </c>
      <c r="B47" s="63" t="s">
        <v>40</v>
      </c>
      <c r="C47" s="69"/>
      <c r="D47" s="55"/>
      <c r="E47" s="45"/>
      <c r="F47" s="60">
        <f t="shared" si="6"/>
        <v>0</v>
      </c>
      <c r="G47" s="47"/>
      <c r="H47" s="47"/>
      <c r="I47" s="47"/>
      <c r="J47" s="47"/>
      <c r="K47" s="47"/>
      <c r="L47" s="47"/>
      <c r="M47" s="47" t="e">
        <f t="shared" si="7"/>
        <v>#DIV/0!</v>
      </c>
      <c r="N47" s="51"/>
      <c r="O47" s="51"/>
    </row>
    <row r="48" spans="1:17" ht="82.5" hidden="1" customHeight="1" x14ac:dyDescent="0.25">
      <c r="A48" s="142">
        <v>6</v>
      </c>
      <c r="B48" s="63" t="s">
        <v>41</v>
      </c>
      <c r="C48" s="69"/>
      <c r="D48" s="55"/>
      <c r="E48" s="45"/>
      <c r="F48" s="60">
        <f t="shared" si="6"/>
        <v>0</v>
      </c>
      <c r="G48" s="47"/>
      <c r="H48" s="47"/>
      <c r="I48" s="47"/>
      <c r="J48" s="47"/>
      <c r="K48" s="47"/>
      <c r="L48" s="47"/>
      <c r="M48" s="47" t="e">
        <f t="shared" si="7"/>
        <v>#DIV/0!</v>
      </c>
      <c r="N48" s="51"/>
      <c r="O48" s="51"/>
    </row>
    <row r="49" spans="1:16" ht="37.5" customHeight="1" x14ac:dyDescent="0.25">
      <c r="A49" s="149">
        <v>7</v>
      </c>
      <c r="B49" s="63" t="s">
        <v>42</v>
      </c>
      <c r="C49" s="50">
        <v>15.5</v>
      </c>
      <c r="D49" s="50">
        <v>0</v>
      </c>
      <c r="E49" s="51">
        <v>12</v>
      </c>
      <c r="F49" s="60">
        <f t="shared" si="6"/>
        <v>357.10399999999998</v>
      </c>
      <c r="G49" s="52">
        <v>1.724</v>
      </c>
      <c r="H49" s="52">
        <v>353.24200000000002</v>
      </c>
      <c r="I49" s="52">
        <v>0.52100000000000002</v>
      </c>
      <c r="J49" s="52">
        <v>0</v>
      </c>
      <c r="K49" s="52">
        <v>2.1379999999999999</v>
      </c>
      <c r="L49" s="52">
        <v>0</v>
      </c>
      <c r="M49" s="52">
        <f>(G49+H49)/E49*1000</f>
        <v>29580.5</v>
      </c>
      <c r="N49" s="51" t="s">
        <v>32</v>
      </c>
      <c r="O49" s="51" t="s">
        <v>32</v>
      </c>
    </row>
    <row r="50" spans="1:16" ht="21.75" customHeight="1" x14ac:dyDescent="0.25">
      <c r="A50" s="149"/>
      <c r="B50" s="54" t="s">
        <v>33</v>
      </c>
      <c r="C50" s="50"/>
      <c r="D50" s="55"/>
      <c r="E50" s="45"/>
      <c r="F50" s="47"/>
      <c r="G50" s="47"/>
      <c r="H50" s="47"/>
      <c r="I50" s="47"/>
      <c r="J50" s="47"/>
      <c r="K50" s="47"/>
      <c r="L50" s="47"/>
      <c r="M50" s="47"/>
      <c r="N50" s="51"/>
      <c r="O50" s="51"/>
    </row>
    <row r="51" spans="1:16" ht="40.5" customHeight="1" x14ac:dyDescent="0.25">
      <c r="A51" s="149"/>
      <c r="B51" s="56" t="s">
        <v>52</v>
      </c>
      <c r="C51" s="57" t="s">
        <v>31</v>
      </c>
      <c r="D51" s="58" t="s">
        <v>31</v>
      </c>
      <c r="E51" s="59">
        <v>1</v>
      </c>
      <c r="F51" s="60">
        <f>G51+H51+K51</f>
        <v>30.042999999999999</v>
      </c>
      <c r="G51" s="60">
        <v>0</v>
      </c>
      <c r="H51" s="60">
        <v>27.905000000000001</v>
      </c>
      <c r="I51" s="60">
        <v>0.52100000000000002</v>
      </c>
      <c r="J51" s="60">
        <v>0</v>
      </c>
      <c r="K51" s="60">
        <v>2.1379999999999999</v>
      </c>
      <c r="L51" s="60">
        <v>0</v>
      </c>
      <c r="M51" s="60"/>
      <c r="N51" s="51" t="s">
        <v>32</v>
      </c>
      <c r="O51" s="51" t="s">
        <v>32</v>
      </c>
    </row>
    <row r="52" spans="1:16" s="105" customFormat="1" ht="53.25" customHeight="1" x14ac:dyDescent="0.25">
      <c r="A52" s="149">
        <v>8</v>
      </c>
      <c r="B52" s="120" t="s">
        <v>43</v>
      </c>
      <c r="C52" s="50">
        <v>430.3</v>
      </c>
      <c r="D52" s="50">
        <v>7.9</v>
      </c>
      <c r="E52" s="51">
        <v>309</v>
      </c>
      <c r="F52" s="60">
        <f>G52+H52</f>
        <v>5748.0029999999997</v>
      </c>
      <c r="G52" s="52">
        <v>3.7949999999999999</v>
      </c>
      <c r="H52" s="52">
        <v>5744.2079999999996</v>
      </c>
      <c r="I52" s="52">
        <v>0</v>
      </c>
      <c r="J52" s="52">
        <v>0</v>
      </c>
      <c r="K52" s="52">
        <v>0</v>
      </c>
      <c r="L52" s="52">
        <v>0</v>
      </c>
      <c r="M52" s="52">
        <f>F52/E52*1000</f>
        <v>18601.951456310679</v>
      </c>
      <c r="N52" s="51" t="s">
        <v>32</v>
      </c>
      <c r="O52" s="51" t="s">
        <v>32</v>
      </c>
      <c r="P52" s="108"/>
    </row>
    <row r="53" spans="1:16" ht="21" customHeight="1" x14ac:dyDescent="0.25">
      <c r="A53" s="149"/>
      <c r="B53" s="54" t="s">
        <v>33</v>
      </c>
      <c r="C53" s="50"/>
      <c r="D53" s="55"/>
      <c r="E53" s="45"/>
      <c r="F53" s="47"/>
      <c r="G53" s="47"/>
      <c r="H53" s="47"/>
      <c r="I53" s="47"/>
      <c r="J53" s="47"/>
      <c r="K53" s="47"/>
      <c r="L53" s="47"/>
      <c r="M53" s="47"/>
      <c r="N53" s="45"/>
      <c r="O53" s="45"/>
    </row>
    <row r="54" spans="1:16" s="41" customFormat="1" ht="33" customHeight="1" x14ac:dyDescent="0.25">
      <c r="A54" s="149"/>
      <c r="B54" s="56" t="s">
        <v>52</v>
      </c>
      <c r="C54" s="57" t="s">
        <v>31</v>
      </c>
      <c r="D54" s="58" t="s">
        <v>31</v>
      </c>
      <c r="E54" s="59">
        <v>0</v>
      </c>
      <c r="F54" s="60">
        <v>0</v>
      </c>
      <c r="G54" s="60"/>
      <c r="H54" s="60"/>
      <c r="I54" s="60"/>
      <c r="J54" s="60">
        <v>0</v>
      </c>
      <c r="K54" s="60">
        <v>0</v>
      </c>
      <c r="L54" s="60">
        <v>0</v>
      </c>
      <c r="M54" s="60">
        <v>0</v>
      </c>
      <c r="N54" s="59" t="s">
        <v>32</v>
      </c>
      <c r="O54" s="59" t="s">
        <v>32</v>
      </c>
      <c r="P54" s="109"/>
    </row>
    <row r="55" spans="1:16" ht="54" customHeight="1" x14ac:dyDescent="0.25">
      <c r="A55" s="150" t="s">
        <v>53</v>
      </c>
      <c r="B55" s="151"/>
      <c r="C55" s="70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</row>
    <row r="56" spans="1:16" s="17" customFormat="1" ht="15.75" customHeight="1" x14ac:dyDescent="0.25">
      <c r="A56" s="152" t="s">
        <v>30</v>
      </c>
      <c r="B56" s="152"/>
      <c r="C56" s="70">
        <f>C58+C59+C60+C67</f>
        <v>117.58</v>
      </c>
      <c r="D56" s="72" t="s">
        <v>31</v>
      </c>
      <c r="E56" s="71">
        <f>E58+E59+E67+E60</f>
        <v>71.5</v>
      </c>
      <c r="F56" s="73">
        <f>F58+F59+F67+F60</f>
        <v>2160.0909999999999</v>
      </c>
      <c r="G56" s="73">
        <f>G58+G59+G67+G60</f>
        <v>17.065999999999999</v>
      </c>
      <c r="H56" s="73">
        <f t="shared" ref="H56:J56" si="8">H58+H59+H67+H60</f>
        <v>0</v>
      </c>
      <c r="I56" s="73">
        <f t="shared" si="8"/>
        <v>0</v>
      </c>
      <c r="J56" s="73">
        <f t="shared" si="8"/>
        <v>2143.0250000000001</v>
      </c>
      <c r="K56" s="73">
        <f t="shared" ref="K56:L56" si="9">K58+K59+K67</f>
        <v>0</v>
      </c>
      <c r="L56" s="73">
        <f t="shared" si="9"/>
        <v>0</v>
      </c>
      <c r="M56" s="73">
        <f>F56/E56*1000</f>
        <v>30211.062937062932</v>
      </c>
      <c r="N56" s="71" t="s">
        <v>32</v>
      </c>
      <c r="O56" s="71" t="s">
        <v>32</v>
      </c>
      <c r="P56" s="107"/>
    </row>
    <row r="57" spans="1:16" ht="15.75" customHeight="1" x14ac:dyDescent="0.25">
      <c r="A57" s="153" t="s">
        <v>33</v>
      </c>
      <c r="B57" s="154"/>
      <c r="C57" s="74"/>
      <c r="D57" s="74"/>
      <c r="E57" s="71"/>
      <c r="F57" s="73"/>
      <c r="G57" s="73"/>
      <c r="H57" s="73"/>
      <c r="I57" s="73"/>
      <c r="J57" s="73"/>
      <c r="K57" s="73"/>
      <c r="L57" s="73"/>
      <c r="M57" s="73"/>
      <c r="N57" s="71"/>
      <c r="O57" s="71"/>
    </row>
    <row r="58" spans="1:16" ht="24.6" customHeight="1" x14ac:dyDescent="0.25">
      <c r="A58" s="75">
        <v>1</v>
      </c>
      <c r="B58" s="76" t="s">
        <v>34</v>
      </c>
      <c r="C58" s="77">
        <v>4</v>
      </c>
      <c r="D58" s="78" t="s">
        <v>31</v>
      </c>
      <c r="E58" s="77">
        <v>4</v>
      </c>
      <c r="F58" s="80">
        <f>G58+J58</f>
        <v>205.376</v>
      </c>
      <c r="G58" s="80">
        <v>3.6509999999999998</v>
      </c>
      <c r="H58" s="80"/>
      <c r="I58" s="80"/>
      <c r="J58" s="80">
        <v>201.72499999999999</v>
      </c>
      <c r="K58" s="80">
        <v>0</v>
      </c>
      <c r="L58" s="80">
        <v>0</v>
      </c>
      <c r="M58" s="80">
        <f>F58/E58*1000</f>
        <v>51344</v>
      </c>
      <c r="N58" s="79" t="s">
        <v>32</v>
      </c>
      <c r="O58" s="79" t="s">
        <v>32</v>
      </c>
    </row>
    <row r="59" spans="1:16" ht="69" customHeight="1" x14ac:dyDescent="0.25">
      <c r="A59" s="75">
        <v>2</v>
      </c>
      <c r="B59" s="81" t="s">
        <v>35</v>
      </c>
      <c r="C59" s="77">
        <v>3</v>
      </c>
      <c r="D59" s="78" t="s">
        <v>31</v>
      </c>
      <c r="E59" s="77">
        <v>3</v>
      </c>
      <c r="F59" s="80">
        <f t="shared" ref="F59:F66" si="10">G59+J59</f>
        <v>173.58</v>
      </c>
      <c r="G59" s="80">
        <v>3.286</v>
      </c>
      <c r="H59" s="80"/>
      <c r="I59" s="80"/>
      <c r="J59" s="80">
        <v>170.29400000000001</v>
      </c>
      <c r="K59" s="80"/>
      <c r="L59" s="80">
        <v>0</v>
      </c>
      <c r="M59" s="80">
        <f>F59/E59*1000</f>
        <v>57860.000000000007</v>
      </c>
      <c r="N59" s="79" t="s">
        <v>32</v>
      </c>
      <c r="O59" s="79" t="s">
        <v>32</v>
      </c>
    </row>
    <row r="60" spans="1:16" ht="101.25" customHeight="1" x14ac:dyDescent="0.25">
      <c r="A60" s="155">
        <v>3</v>
      </c>
      <c r="B60" s="82" t="s">
        <v>54</v>
      </c>
      <c r="C60" s="83">
        <v>68.28</v>
      </c>
      <c r="D60" s="83">
        <v>11.7</v>
      </c>
      <c r="E60" s="77">
        <v>33.700000000000003</v>
      </c>
      <c r="F60" s="80">
        <f t="shared" si="10"/>
        <v>1190.9189999999999</v>
      </c>
      <c r="G60" s="80">
        <v>10.129</v>
      </c>
      <c r="H60" s="80"/>
      <c r="I60" s="80"/>
      <c r="J60" s="80">
        <v>1180.79</v>
      </c>
      <c r="K60" s="80">
        <v>0</v>
      </c>
      <c r="L60" s="80">
        <v>0</v>
      </c>
      <c r="M60" s="84">
        <f>F60/E60*1000</f>
        <v>35338.842729970318</v>
      </c>
      <c r="N60" s="118">
        <f>(M60/37513.64)*100</f>
        <v>94.202649302947734</v>
      </c>
      <c r="O60" s="132">
        <f>(((M60+ЯНВАРЬ!M60)/2)/37513.64)*100</f>
        <v>95.000031327490291</v>
      </c>
      <c r="P60" s="114"/>
    </row>
    <row r="61" spans="1:16" ht="16.5" customHeight="1" x14ac:dyDescent="0.25">
      <c r="A61" s="156"/>
      <c r="B61" s="85" t="s">
        <v>37</v>
      </c>
      <c r="C61" s="83"/>
      <c r="D61" s="86"/>
      <c r="E61" s="70"/>
      <c r="F61" s="73"/>
      <c r="G61" s="73"/>
      <c r="H61" s="73"/>
      <c r="I61" s="73"/>
      <c r="J61" s="73"/>
      <c r="K61" s="73"/>
      <c r="L61" s="73"/>
      <c r="M61" s="84"/>
      <c r="N61" s="87"/>
      <c r="O61" s="87"/>
    </row>
    <row r="62" spans="1:16" ht="25.5" customHeight="1" x14ac:dyDescent="0.25">
      <c r="A62" s="157"/>
      <c r="B62" s="88" t="s">
        <v>38</v>
      </c>
      <c r="C62" s="89">
        <v>4</v>
      </c>
      <c r="D62" s="89">
        <v>0</v>
      </c>
      <c r="E62" s="129">
        <v>2.8</v>
      </c>
      <c r="F62" s="90">
        <f t="shared" si="10"/>
        <v>94.876000000000005</v>
      </c>
      <c r="G62" s="90"/>
      <c r="H62" s="90"/>
      <c r="I62" s="90"/>
      <c r="J62" s="90">
        <v>94.876000000000005</v>
      </c>
      <c r="K62" s="90">
        <v>0</v>
      </c>
      <c r="L62" s="90">
        <v>0</v>
      </c>
      <c r="M62" s="130">
        <f t="shared" ref="M62:M67" si="11">F62/E62*1000</f>
        <v>33884.285714285717</v>
      </c>
      <c r="N62" s="118">
        <f>(M62/37513.64)*100</f>
        <v>90.325240937125045</v>
      </c>
      <c r="O62" s="79" t="s">
        <v>32</v>
      </c>
    </row>
    <row r="63" spans="1:16" ht="18.75" hidden="1" x14ac:dyDescent="0.25">
      <c r="A63" s="75">
        <v>4</v>
      </c>
      <c r="B63" s="81" t="s">
        <v>39</v>
      </c>
      <c r="C63" s="77"/>
      <c r="D63" s="78"/>
      <c r="E63" s="77"/>
      <c r="F63" s="80">
        <f t="shared" si="10"/>
        <v>0</v>
      </c>
      <c r="G63" s="80"/>
      <c r="H63" s="80"/>
      <c r="I63" s="80"/>
      <c r="J63" s="80"/>
      <c r="K63" s="80"/>
      <c r="L63" s="80"/>
      <c r="M63" s="80" t="e">
        <f t="shared" si="11"/>
        <v>#DIV/0!</v>
      </c>
      <c r="N63" s="79"/>
      <c r="O63" s="71"/>
    </row>
    <row r="64" spans="1:16" ht="98.25" hidden="1" customHeight="1" x14ac:dyDescent="0.25">
      <c r="A64" s="75">
        <v>5</v>
      </c>
      <c r="B64" s="81" t="s">
        <v>40</v>
      </c>
      <c r="C64" s="91"/>
      <c r="D64" s="78"/>
      <c r="E64" s="77"/>
      <c r="F64" s="80">
        <f t="shared" si="10"/>
        <v>0</v>
      </c>
      <c r="G64" s="80"/>
      <c r="H64" s="80"/>
      <c r="I64" s="80"/>
      <c r="J64" s="80"/>
      <c r="K64" s="80"/>
      <c r="L64" s="80"/>
      <c r="M64" s="80" t="e">
        <f t="shared" si="11"/>
        <v>#DIV/0!</v>
      </c>
      <c r="N64" s="79"/>
      <c r="O64" s="71"/>
    </row>
    <row r="65" spans="1:16" ht="78.75" hidden="1" x14ac:dyDescent="0.25">
      <c r="A65" s="75">
        <v>6</v>
      </c>
      <c r="B65" s="81" t="s">
        <v>41</v>
      </c>
      <c r="C65" s="91"/>
      <c r="D65" s="78"/>
      <c r="E65" s="77"/>
      <c r="F65" s="80">
        <f t="shared" si="10"/>
        <v>0</v>
      </c>
      <c r="G65" s="80"/>
      <c r="H65" s="80"/>
      <c r="I65" s="80"/>
      <c r="J65" s="80"/>
      <c r="K65" s="80"/>
      <c r="L65" s="80"/>
      <c r="M65" s="80" t="e">
        <f t="shared" si="11"/>
        <v>#DIV/0!</v>
      </c>
      <c r="N65" s="79"/>
      <c r="O65" s="71"/>
    </row>
    <row r="66" spans="1:16" ht="31.5" hidden="1" customHeight="1" x14ac:dyDescent="0.25">
      <c r="A66" s="75">
        <v>7</v>
      </c>
      <c r="B66" s="81" t="s">
        <v>42</v>
      </c>
      <c r="C66" s="77"/>
      <c r="D66" s="78"/>
      <c r="E66" s="77"/>
      <c r="F66" s="80">
        <f t="shared" si="10"/>
        <v>0</v>
      </c>
      <c r="G66" s="80"/>
      <c r="H66" s="80"/>
      <c r="I66" s="80"/>
      <c r="J66" s="80"/>
      <c r="K66" s="80"/>
      <c r="L66" s="80"/>
      <c r="M66" s="80" t="e">
        <f t="shared" si="11"/>
        <v>#DIV/0!</v>
      </c>
      <c r="N66" s="79"/>
      <c r="O66" s="71"/>
    </row>
    <row r="67" spans="1:16" ht="56.25" customHeight="1" x14ac:dyDescent="0.25">
      <c r="A67" s="75">
        <v>8</v>
      </c>
      <c r="B67" s="81" t="s">
        <v>55</v>
      </c>
      <c r="C67" s="77">
        <v>42.3</v>
      </c>
      <c r="D67" s="77">
        <v>0.5</v>
      </c>
      <c r="E67" s="77">
        <v>30.8</v>
      </c>
      <c r="F67" s="80">
        <f>G67+J67</f>
        <v>590.21600000000001</v>
      </c>
      <c r="G67" s="80">
        <v>0</v>
      </c>
      <c r="H67" s="80"/>
      <c r="I67" s="80"/>
      <c r="J67" s="80">
        <v>590.21600000000001</v>
      </c>
      <c r="K67" s="80">
        <v>0</v>
      </c>
      <c r="L67" s="80">
        <v>0</v>
      </c>
      <c r="M67" s="80">
        <f t="shared" si="11"/>
        <v>19162.857142857141</v>
      </c>
      <c r="N67" s="79" t="s">
        <v>32</v>
      </c>
      <c r="O67" s="79" t="s">
        <v>32</v>
      </c>
    </row>
    <row r="68" spans="1:16" s="105" customFormat="1" ht="37.15" customHeight="1" x14ac:dyDescent="0.25">
      <c r="A68" s="158" t="s">
        <v>56</v>
      </c>
      <c r="B68" s="158"/>
      <c r="C68" s="158"/>
      <c r="D68" s="158"/>
      <c r="E68" s="158"/>
      <c r="F68" s="158"/>
      <c r="G68" s="158"/>
      <c r="H68" s="158"/>
      <c r="I68" s="102"/>
      <c r="J68" s="102"/>
      <c r="K68" s="102"/>
      <c r="L68" s="103"/>
      <c r="M68" s="103"/>
      <c r="N68" s="104"/>
      <c r="O68" s="104"/>
      <c r="P68" s="108"/>
    </row>
    <row r="69" spans="1:16" ht="19.5" customHeight="1" x14ac:dyDescent="0.25">
      <c r="A69" s="147" t="s">
        <v>57</v>
      </c>
      <c r="B69" s="147"/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</row>
    <row r="70" spans="1:16" s="92" customFormat="1" ht="23.25" customHeight="1" x14ac:dyDescent="0.25">
      <c r="A70" s="148" t="s">
        <v>58</v>
      </c>
      <c r="B70" s="148"/>
      <c r="C70" s="148"/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11"/>
    </row>
    <row r="71" spans="1:16" s="93" customFormat="1" ht="23.25" customHeight="1" x14ac:dyDescent="0.25">
      <c r="A71" s="148" t="s">
        <v>59</v>
      </c>
      <c r="B71" s="148"/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12"/>
    </row>
    <row r="72" spans="1:16" ht="15" customHeight="1" x14ac:dyDescent="0.25">
      <c r="A72" s="147"/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</row>
    <row r="73" spans="1:16" s="101" customFormat="1" ht="21" customHeight="1" x14ac:dyDescent="0.3">
      <c r="A73" s="98"/>
      <c r="B73" s="99" t="s">
        <v>62</v>
      </c>
      <c r="C73" s="99"/>
      <c r="D73" s="99"/>
      <c r="E73" s="100"/>
      <c r="F73" s="99"/>
      <c r="G73" s="97" t="s">
        <v>63</v>
      </c>
      <c r="H73" s="99"/>
      <c r="I73" s="99"/>
      <c r="J73" s="99"/>
      <c r="K73" s="99"/>
      <c r="L73" s="99"/>
      <c r="M73" s="140"/>
      <c r="N73" s="98"/>
      <c r="O73" s="98"/>
      <c r="P73" s="107"/>
    </row>
    <row r="74" spans="1:16" ht="18.75" x14ac:dyDescent="0.3">
      <c r="A74" s="1"/>
      <c r="B74" s="94"/>
      <c r="C74" s="94"/>
      <c r="D74" s="94"/>
      <c r="E74" s="95" t="s">
        <v>60</v>
      </c>
      <c r="F74" s="94"/>
      <c r="G74" s="94"/>
      <c r="H74" s="94"/>
      <c r="I74" s="94"/>
      <c r="J74" s="94"/>
      <c r="K74" s="94"/>
      <c r="L74" s="94"/>
      <c r="M74" s="96"/>
      <c r="N74" s="1"/>
      <c r="O74" s="1"/>
    </row>
    <row r="75" spans="1:16" ht="114.4" customHeight="1" x14ac:dyDescent="0.3">
      <c r="A75" s="1"/>
      <c r="B75" s="95" t="s">
        <v>61</v>
      </c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1"/>
      <c r="N75" s="1"/>
      <c r="O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9:B15"/>
    <mergeCell ref="C9:D9"/>
    <mergeCell ref="E9:E14"/>
    <mergeCell ref="F9:L9"/>
    <mergeCell ref="M9:M14"/>
    <mergeCell ref="H12:I12"/>
    <mergeCell ref="H13:H14"/>
    <mergeCell ref="C15:D15"/>
    <mergeCell ref="B7:O7"/>
    <mergeCell ref="B2:O2"/>
    <mergeCell ref="B3:O3"/>
    <mergeCell ref="B4:O4"/>
    <mergeCell ref="B5:O5"/>
    <mergeCell ref="B6:O6"/>
  </mergeCells>
  <pageMargins left="0.7" right="0.7" top="0.75" bottom="0.7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7"/>
  <sheetViews>
    <sheetView tabSelected="1" view="pageBreakPreview" topLeftCell="A52" zoomScale="60" zoomScaleNormal="100" workbookViewId="0">
      <selection activeCell="J67" sqref="J67"/>
    </sheetView>
  </sheetViews>
  <sheetFormatPr defaultColWidth="7.875" defaultRowHeight="15.75" x14ac:dyDescent="0.25"/>
  <cols>
    <col min="1" max="1" width="4.5" style="3" customWidth="1"/>
    <col min="2" max="2" width="26.125" style="3" customWidth="1"/>
    <col min="3" max="3" width="11.875" style="3" customWidth="1"/>
    <col min="4" max="4" width="15.75" style="3" customWidth="1"/>
    <col min="5" max="5" width="16.25" style="3" customWidth="1"/>
    <col min="6" max="6" width="13" style="3" customWidth="1"/>
    <col min="7" max="7" width="32.75" style="3" customWidth="1"/>
    <col min="8" max="8" width="12.875" style="3" customWidth="1"/>
    <col min="9" max="9" width="14.75" style="3" customWidth="1"/>
    <col min="10" max="10" width="15.125" style="3" customWidth="1"/>
    <col min="11" max="11" width="14.875" style="3" customWidth="1"/>
    <col min="12" max="12" width="13.75" style="3" customWidth="1"/>
    <col min="13" max="13" width="15.125" style="3" customWidth="1"/>
    <col min="14" max="14" width="15.75" style="3" customWidth="1"/>
    <col min="15" max="15" width="17.5" style="3" customWidth="1"/>
    <col min="16" max="16" width="12.375" style="106" customWidth="1"/>
    <col min="17" max="17" width="12.875" style="3" customWidth="1"/>
    <col min="18" max="16384" width="7.875" style="3"/>
  </cols>
  <sheetData>
    <row r="1" spans="1:15" s="3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3" customFormat="1" ht="18.75" x14ac:dyDescent="0.3">
      <c r="A2" s="1"/>
      <c r="B2" s="209" t="s">
        <v>0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</row>
    <row r="3" spans="1:15" s="3" customFormat="1" ht="18.75" x14ac:dyDescent="0.3">
      <c r="A3" s="1"/>
      <c r="B3" s="209" t="s">
        <v>1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</row>
    <row r="4" spans="1:15" s="3" customFormat="1" ht="18.75" x14ac:dyDescent="0.3">
      <c r="A4" s="1"/>
      <c r="B4" s="209" t="s">
        <v>66</v>
      </c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s="3" customFormat="1" x14ac:dyDescent="0.25">
      <c r="A5" s="1"/>
      <c r="B5" s="210" t="s">
        <v>2</v>
      </c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</row>
    <row r="6" spans="1:15" s="3" customFormat="1" ht="15" customHeight="1" x14ac:dyDescent="0.3">
      <c r="A6" s="1"/>
      <c r="B6" s="211" t="s">
        <v>3</v>
      </c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</row>
    <row r="7" spans="1:15" s="3" customFormat="1" x14ac:dyDescent="0.25">
      <c r="A7" s="1"/>
      <c r="B7" s="208" t="s">
        <v>4</v>
      </c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</row>
    <row r="8" spans="1:15" s="3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3" customFormat="1" ht="36.75" customHeight="1" x14ac:dyDescent="0.25">
      <c r="A9" s="193" t="s">
        <v>5</v>
      </c>
      <c r="B9" s="194"/>
      <c r="C9" s="199" t="s">
        <v>6</v>
      </c>
      <c r="D9" s="200"/>
      <c r="E9" s="201" t="s">
        <v>7</v>
      </c>
      <c r="F9" s="203" t="s">
        <v>8</v>
      </c>
      <c r="G9" s="204"/>
      <c r="H9" s="204"/>
      <c r="I9" s="204"/>
      <c r="J9" s="204"/>
      <c r="K9" s="204"/>
      <c r="L9" s="205"/>
      <c r="M9" s="201" t="s">
        <v>9</v>
      </c>
      <c r="N9" s="178" t="s">
        <v>10</v>
      </c>
      <c r="O9" s="178" t="s">
        <v>11</v>
      </c>
    </row>
    <row r="10" spans="1:15" s="3" customFormat="1" ht="15.75" customHeight="1" x14ac:dyDescent="0.25">
      <c r="A10" s="195"/>
      <c r="B10" s="196"/>
      <c r="C10" s="180" t="s">
        <v>12</v>
      </c>
      <c r="D10" s="180" t="s">
        <v>13</v>
      </c>
      <c r="E10" s="202"/>
      <c r="F10" s="182" t="s">
        <v>12</v>
      </c>
      <c r="G10" s="185" t="s">
        <v>14</v>
      </c>
      <c r="H10" s="185"/>
      <c r="I10" s="185"/>
      <c r="J10" s="185"/>
      <c r="K10" s="185"/>
      <c r="L10" s="185"/>
      <c r="M10" s="202"/>
      <c r="N10" s="179"/>
      <c r="O10" s="179"/>
    </row>
    <row r="11" spans="1:15" s="3" customFormat="1" ht="30.75" customHeight="1" x14ac:dyDescent="0.25">
      <c r="A11" s="195"/>
      <c r="B11" s="196"/>
      <c r="C11" s="181"/>
      <c r="D11" s="181"/>
      <c r="E11" s="202"/>
      <c r="F11" s="183"/>
      <c r="G11" s="185" t="s">
        <v>15</v>
      </c>
      <c r="H11" s="185"/>
      <c r="I11" s="185"/>
      <c r="J11" s="186" t="s">
        <v>16</v>
      </c>
      <c r="K11" s="189" t="s">
        <v>17</v>
      </c>
      <c r="L11" s="189" t="s">
        <v>18</v>
      </c>
      <c r="M11" s="202"/>
      <c r="N11" s="179"/>
      <c r="O11" s="179"/>
    </row>
    <row r="12" spans="1:15" s="3" customFormat="1" ht="22.5" customHeight="1" x14ac:dyDescent="0.25">
      <c r="A12" s="195"/>
      <c r="B12" s="196"/>
      <c r="C12" s="181"/>
      <c r="D12" s="181"/>
      <c r="E12" s="202"/>
      <c r="F12" s="183"/>
      <c r="G12" s="178" t="s">
        <v>19</v>
      </c>
      <c r="H12" s="203" t="s">
        <v>20</v>
      </c>
      <c r="I12" s="205"/>
      <c r="J12" s="187"/>
      <c r="K12" s="190"/>
      <c r="L12" s="190"/>
      <c r="M12" s="202"/>
      <c r="N12" s="179"/>
      <c r="O12" s="179"/>
    </row>
    <row r="13" spans="1:15" s="3" customFormat="1" ht="16.5" customHeight="1" x14ac:dyDescent="0.25">
      <c r="A13" s="195"/>
      <c r="B13" s="196"/>
      <c r="C13" s="181"/>
      <c r="D13" s="181"/>
      <c r="E13" s="202"/>
      <c r="F13" s="183"/>
      <c r="G13" s="179"/>
      <c r="H13" s="189" t="s">
        <v>21</v>
      </c>
      <c r="I13" s="4" t="s">
        <v>22</v>
      </c>
      <c r="J13" s="187"/>
      <c r="K13" s="190"/>
      <c r="L13" s="190"/>
      <c r="M13" s="202"/>
      <c r="N13" s="179"/>
      <c r="O13" s="179"/>
    </row>
    <row r="14" spans="1:15" s="3" customFormat="1" ht="177.6" customHeight="1" x14ac:dyDescent="0.25">
      <c r="A14" s="195"/>
      <c r="B14" s="196"/>
      <c r="C14" s="181"/>
      <c r="D14" s="181"/>
      <c r="E14" s="202"/>
      <c r="F14" s="184"/>
      <c r="G14" s="192"/>
      <c r="H14" s="191"/>
      <c r="I14" s="5" t="s">
        <v>23</v>
      </c>
      <c r="J14" s="188"/>
      <c r="K14" s="191"/>
      <c r="L14" s="191"/>
      <c r="M14" s="202"/>
      <c r="N14" s="179"/>
      <c r="O14" s="179"/>
    </row>
    <row r="15" spans="1:15" s="3" customFormat="1" ht="23.45" customHeight="1" x14ac:dyDescent="0.25">
      <c r="A15" s="197"/>
      <c r="B15" s="198"/>
      <c r="C15" s="206" t="s">
        <v>24</v>
      </c>
      <c r="D15" s="207"/>
      <c r="E15" s="145" t="s">
        <v>25</v>
      </c>
      <c r="F15" s="145" t="s">
        <v>26</v>
      </c>
      <c r="G15" s="145" t="s">
        <v>26</v>
      </c>
      <c r="H15" s="145" t="s">
        <v>26</v>
      </c>
      <c r="I15" s="145" t="s">
        <v>26</v>
      </c>
      <c r="J15" s="145" t="s">
        <v>26</v>
      </c>
      <c r="K15" s="145" t="s">
        <v>26</v>
      </c>
      <c r="L15" s="145" t="s">
        <v>26</v>
      </c>
      <c r="M15" s="6" t="s">
        <v>27</v>
      </c>
      <c r="N15" s="145" t="s">
        <v>28</v>
      </c>
      <c r="O15" s="145" t="s">
        <v>28</v>
      </c>
    </row>
    <row r="16" spans="1:15" s="3" customFormat="1" x14ac:dyDescent="0.25">
      <c r="A16" s="159">
        <v>1</v>
      </c>
      <c r="B16" s="160"/>
      <c r="C16" s="7">
        <v>2</v>
      </c>
      <c r="D16" s="8">
        <v>3</v>
      </c>
      <c r="E16" s="7">
        <v>4</v>
      </c>
      <c r="F16" s="8">
        <v>5</v>
      </c>
      <c r="G16" s="7">
        <v>6</v>
      </c>
      <c r="H16" s="8">
        <v>7</v>
      </c>
      <c r="I16" s="7">
        <v>8</v>
      </c>
      <c r="J16" s="8">
        <v>9</v>
      </c>
      <c r="K16" s="7">
        <v>10</v>
      </c>
      <c r="L16" s="8">
        <v>11</v>
      </c>
      <c r="M16" s="7">
        <v>12</v>
      </c>
      <c r="N16" s="8">
        <v>13</v>
      </c>
      <c r="O16" s="7">
        <v>14</v>
      </c>
    </row>
    <row r="17" spans="1:17" ht="33" customHeight="1" x14ac:dyDescent="0.25">
      <c r="A17" s="161" t="s">
        <v>29</v>
      </c>
      <c r="B17" s="162"/>
      <c r="C17" s="9"/>
      <c r="D17" s="10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7" s="123" customFormat="1" ht="21.75" customHeight="1" x14ac:dyDescent="0.25">
      <c r="A18" s="163" t="s">
        <v>30</v>
      </c>
      <c r="B18" s="164"/>
      <c r="C18" s="12">
        <f>C20+C21+C22+C29</f>
        <v>917.95</v>
      </c>
      <c r="D18" s="10" t="s">
        <v>31</v>
      </c>
      <c r="E18" s="13">
        <f>E20+E22+E29+E21</f>
        <v>672</v>
      </c>
      <c r="F18" s="14">
        <f>F20+F22+F29+F21</f>
        <v>16887.553</v>
      </c>
      <c r="G18" s="14">
        <f>G20+G21+G22+G29</f>
        <v>307.78399999999999</v>
      </c>
      <c r="H18" s="15">
        <f>H20+H22+H29+H21</f>
        <v>14353.764999999999</v>
      </c>
      <c r="I18" s="13">
        <f t="shared" ref="I18:L18" si="0">I20+I22+I29</f>
        <v>0</v>
      </c>
      <c r="J18" s="13">
        <f t="shared" si="0"/>
        <v>2226.0039999999999</v>
      </c>
      <c r="K18" s="13">
        <f t="shared" si="0"/>
        <v>0</v>
      </c>
      <c r="L18" s="13">
        <f t="shared" si="0"/>
        <v>0</v>
      </c>
      <c r="M18" s="16">
        <f>(F18/E18)*1000</f>
        <v>25130.28720238095</v>
      </c>
      <c r="N18" s="13" t="s">
        <v>32</v>
      </c>
      <c r="O18" s="13" t="s">
        <v>32</v>
      </c>
      <c r="P18" s="122"/>
    </row>
    <row r="19" spans="1:17" ht="15.75" customHeight="1" x14ac:dyDescent="0.25">
      <c r="A19" s="165" t="s">
        <v>33</v>
      </c>
      <c r="B19" s="166"/>
      <c r="C19" s="18"/>
      <c r="D19" s="19"/>
      <c r="E19" s="13"/>
      <c r="F19" s="14"/>
      <c r="G19" s="14"/>
      <c r="H19" s="13"/>
      <c r="I19" s="13"/>
      <c r="J19" s="13"/>
      <c r="K19" s="13"/>
      <c r="L19" s="13"/>
      <c r="M19" s="13"/>
      <c r="N19" s="13"/>
      <c r="O19" s="13"/>
    </row>
    <row r="20" spans="1:17" ht="15.6" customHeight="1" x14ac:dyDescent="0.25">
      <c r="A20" s="20">
        <v>1</v>
      </c>
      <c r="B20" s="21" t="s">
        <v>34</v>
      </c>
      <c r="C20" s="22">
        <v>12</v>
      </c>
      <c r="D20" s="10" t="s">
        <v>31</v>
      </c>
      <c r="E20" s="23">
        <v>12</v>
      </c>
      <c r="F20" s="24">
        <f>G20+H20+J20+K20+L20</f>
        <v>634.245</v>
      </c>
      <c r="G20" s="24">
        <v>50.823</v>
      </c>
      <c r="H20" s="24">
        <v>583.42200000000003</v>
      </c>
      <c r="I20" s="25">
        <v>0</v>
      </c>
      <c r="J20" s="25">
        <v>0</v>
      </c>
      <c r="K20" s="25">
        <v>0</v>
      </c>
      <c r="L20" s="25">
        <v>0</v>
      </c>
      <c r="M20" s="25">
        <f>(F20/E20)*1000</f>
        <v>52853.75</v>
      </c>
      <c r="N20" s="26" t="s">
        <v>32</v>
      </c>
      <c r="O20" s="26" t="s">
        <v>32</v>
      </c>
    </row>
    <row r="21" spans="1:17" ht="66" customHeight="1" x14ac:dyDescent="0.25">
      <c r="A21" s="20">
        <v>2</v>
      </c>
      <c r="B21" s="27" t="s">
        <v>35</v>
      </c>
      <c r="C21" s="22">
        <v>23.1</v>
      </c>
      <c r="D21" s="10" t="s">
        <v>31</v>
      </c>
      <c r="E21" s="23">
        <v>20.6</v>
      </c>
      <c r="F21" s="24">
        <f>G21+H21+J21+K21+L21</f>
        <v>1148.9480000000001</v>
      </c>
      <c r="G21" s="24">
        <v>55.738</v>
      </c>
      <c r="H21" s="24">
        <v>1093.21</v>
      </c>
      <c r="I21" s="25">
        <v>0</v>
      </c>
      <c r="J21" s="25">
        <v>0</v>
      </c>
      <c r="K21" s="25">
        <v>0</v>
      </c>
      <c r="L21" s="25">
        <v>0</v>
      </c>
      <c r="M21" s="25">
        <f>(F21/E21)*1000</f>
        <v>55774.174757281558</v>
      </c>
      <c r="N21" s="26" t="s">
        <v>32</v>
      </c>
      <c r="O21" s="26" t="s">
        <v>32</v>
      </c>
      <c r="P21" s="114"/>
    </row>
    <row r="22" spans="1:17" ht="86.25" customHeight="1" x14ac:dyDescent="0.25">
      <c r="A22" s="167">
        <v>3</v>
      </c>
      <c r="B22" s="21" t="s">
        <v>36</v>
      </c>
      <c r="C22" s="28">
        <v>292.89999999999998</v>
      </c>
      <c r="D22" s="12">
        <v>8.1999999999999993</v>
      </c>
      <c r="E22" s="23">
        <v>215.2</v>
      </c>
      <c r="F22" s="24">
        <f>G22+H22+J22+K22+L22</f>
        <v>7209.1310000000003</v>
      </c>
      <c r="G22" s="24">
        <v>147.61199999999999</v>
      </c>
      <c r="H22" s="24">
        <v>7061.5190000000002</v>
      </c>
      <c r="I22" s="29">
        <v>0</v>
      </c>
      <c r="J22" s="24">
        <v>0</v>
      </c>
      <c r="K22" s="29">
        <v>0</v>
      </c>
      <c r="L22" s="29">
        <v>0</v>
      </c>
      <c r="M22" s="126">
        <f>(F22/E22)*1000</f>
        <v>33499.679368029749</v>
      </c>
      <c r="N22" s="30">
        <f>(M22/35262.82)*100</f>
        <v>95.000001043676448</v>
      </c>
      <c r="O22" s="30">
        <f>(((M22+ЯНВАРЬ!M22+'ФЕВРАЛЬ '!M22)/3)/35262.82)*100</f>
        <v>95.000028704393173</v>
      </c>
      <c r="P22" s="114"/>
      <c r="Q22" s="135"/>
    </row>
    <row r="23" spans="1:17" ht="18.75" customHeight="1" x14ac:dyDescent="0.25">
      <c r="A23" s="168"/>
      <c r="B23" s="31" t="s">
        <v>37</v>
      </c>
      <c r="C23" s="28"/>
      <c r="D23" s="10"/>
      <c r="E23" s="32"/>
      <c r="F23" s="14"/>
      <c r="G23" s="14"/>
      <c r="H23" s="14"/>
      <c r="I23" s="16"/>
      <c r="J23" s="16"/>
      <c r="K23" s="16"/>
      <c r="L23" s="16"/>
      <c r="M23" s="16"/>
      <c r="N23" s="33"/>
      <c r="O23" s="33"/>
    </row>
    <row r="24" spans="1:17" s="41" customFormat="1" ht="29.25" customHeight="1" x14ac:dyDescent="0.25">
      <c r="A24" s="169"/>
      <c r="B24" s="34" t="s">
        <v>38</v>
      </c>
      <c r="C24" s="35">
        <v>8</v>
      </c>
      <c r="D24" s="133">
        <v>0.8</v>
      </c>
      <c r="E24" s="36">
        <v>3.2</v>
      </c>
      <c r="F24" s="37">
        <f>G24+H24+J24+K24+L24</f>
        <v>103.645</v>
      </c>
      <c r="G24" s="37">
        <v>0</v>
      </c>
      <c r="H24" s="37">
        <v>103.645</v>
      </c>
      <c r="I24" s="38">
        <v>0</v>
      </c>
      <c r="J24" s="38">
        <v>0</v>
      </c>
      <c r="K24" s="38">
        <v>0</v>
      </c>
      <c r="L24" s="38"/>
      <c r="M24" s="39">
        <f>(F24/E24)*1000</f>
        <v>32389.062499999993</v>
      </c>
      <c r="N24" s="40"/>
      <c r="O24" s="40"/>
      <c r="P24" s="109"/>
    </row>
    <row r="25" spans="1:17" ht="18.75" hidden="1" x14ac:dyDescent="0.25">
      <c r="A25" s="20">
        <v>4</v>
      </c>
      <c r="B25" s="42" t="s">
        <v>39</v>
      </c>
      <c r="C25" s="22"/>
      <c r="D25" s="121"/>
      <c r="E25" s="32"/>
      <c r="F25" s="14">
        <f t="shared" ref="F25:F29" si="1">G25+H25+J25+K25+L25</f>
        <v>0</v>
      </c>
      <c r="G25" s="14"/>
      <c r="H25" s="16"/>
      <c r="I25" s="16"/>
      <c r="J25" s="16"/>
      <c r="K25" s="16"/>
      <c r="L25" s="16"/>
      <c r="M25" s="16" t="e">
        <f t="shared" ref="M25:M29" si="2">(F25/E25)*1000</f>
        <v>#DIV/0!</v>
      </c>
      <c r="N25" s="13"/>
      <c r="O25" s="13"/>
    </row>
    <row r="26" spans="1:17" ht="97.5" hidden="1" customHeight="1" x14ac:dyDescent="0.25">
      <c r="A26" s="20">
        <v>5</v>
      </c>
      <c r="B26" s="21" t="s">
        <v>40</v>
      </c>
      <c r="C26" s="43"/>
      <c r="D26" s="121"/>
      <c r="E26" s="16"/>
      <c r="F26" s="14">
        <f t="shared" si="1"/>
        <v>0</v>
      </c>
      <c r="G26" s="14"/>
      <c r="H26" s="16"/>
      <c r="I26" s="16"/>
      <c r="J26" s="16"/>
      <c r="K26" s="16"/>
      <c r="L26" s="16"/>
      <c r="M26" s="16" t="e">
        <f t="shared" si="2"/>
        <v>#DIV/0!</v>
      </c>
      <c r="N26" s="13"/>
      <c r="O26" s="13"/>
    </row>
    <row r="27" spans="1:17" ht="84" hidden="1" customHeight="1" x14ac:dyDescent="0.25">
      <c r="A27" s="20">
        <v>6</v>
      </c>
      <c r="B27" s="21" t="s">
        <v>41</v>
      </c>
      <c r="C27" s="43"/>
      <c r="D27" s="121"/>
      <c r="E27" s="13"/>
      <c r="F27" s="14">
        <f t="shared" si="1"/>
        <v>0</v>
      </c>
      <c r="G27" s="14"/>
      <c r="H27" s="13"/>
      <c r="I27" s="13"/>
      <c r="J27" s="13"/>
      <c r="K27" s="13"/>
      <c r="L27" s="13"/>
      <c r="M27" s="16" t="e">
        <f t="shared" si="2"/>
        <v>#DIV/0!</v>
      </c>
      <c r="N27" s="13"/>
      <c r="O27" s="13"/>
    </row>
    <row r="28" spans="1:17" ht="35.25" hidden="1" customHeight="1" x14ac:dyDescent="0.25">
      <c r="A28" s="20">
        <v>7</v>
      </c>
      <c r="B28" s="21" t="s">
        <v>42</v>
      </c>
      <c r="C28" s="22"/>
      <c r="D28" s="121"/>
      <c r="E28" s="13"/>
      <c r="F28" s="14">
        <f t="shared" si="1"/>
        <v>0</v>
      </c>
      <c r="G28" s="14"/>
      <c r="H28" s="13"/>
      <c r="I28" s="13"/>
      <c r="J28" s="13"/>
      <c r="K28" s="13"/>
      <c r="L28" s="13"/>
      <c r="M28" s="16" t="e">
        <f t="shared" si="2"/>
        <v>#DIV/0!</v>
      </c>
      <c r="N28" s="13"/>
      <c r="O28" s="13"/>
    </row>
    <row r="29" spans="1:17" ht="45.4" customHeight="1" x14ac:dyDescent="0.25">
      <c r="A29" s="20">
        <v>8</v>
      </c>
      <c r="B29" s="21" t="s">
        <v>43</v>
      </c>
      <c r="C29" s="22">
        <v>589.95000000000005</v>
      </c>
      <c r="D29" s="128">
        <v>5.45</v>
      </c>
      <c r="E29" s="26">
        <v>424.2</v>
      </c>
      <c r="F29" s="24">
        <f t="shared" si="1"/>
        <v>7895.2289999999994</v>
      </c>
      <c r="G29" s="24">
        <v>53.610999999999997</v>
      </c>
      <c r="H29" s="26">
        <v>5615.6139999999996</v>
      </c>
      <c r="I29" s="26">
        <v>0</v>
      </c>
      <c r="J29" s="113">
        <v>2226.0039999999999</v>
      </c>
      <c r="K29" s="26">
        <v>0</v>
      </c>
      <c r="L29" s="26">
        <v>0</v>
      </c>
      <c r="M29" s="25">
        <f t="shared" si="2"/>
        <v>18612.043847241868</v>
      </c>
      <c r="N29" s="26" t="s">
        <v>32</v>
      </c>
      <c r="O29" s="26" t="s">
        <v>32</v>
      </c>
      <c r="P29" s="108"/>
    </row>
    <row r="30" spans="1:17" ht="37.5" customHeight="1" x14ac:dyDescent="0.25">
      <c r="A30" s="170" t="s">
        <v>44</v>
      </c>
      <c r="B30" s="170"/>
      <c r="C30" s="44"/>
      <c r="D30" s="44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</row>
    <row r="31" spans="1:17" s="17" customFormat="1" ht="19.5" customHeight="1" x14ac:dyDescent="0.25">
      <c r="A31" s="171" t="s">
        <v>30</v>
      </c>
      <c r="B31" s="172"/>
      <c r="C31" s="45">
        <f>C33+C36+C39+C49+C52</f>
        <v>1298.25</v>
      </c>
      <c r="D31" s="46" t="s">
        <v>31</v>
      </c>
      <c r="E31" s="45">
        <f>E33+E36+E39+E49+E52</f>
        <v>811.40000000000009</v>
      </c>
      <c r="F31" s="47">
        <f>F33+F36+F39+F49+F52</f>
        <v>27709.591999999997</v>
      </c>
      <c r="G31" s="47">
        <f>G33+G36+G39+G49+G52</f>
        <v>251.72</v>
      </c>
      <c r="H31" s="47">
        <f>H33+H36+H39+H49+H52</f>
        <v>25797.296999999999</v>
      </c>
      <c r="I31" s="47">
        <f t="shared" ref="I31:L31" si="3">I33+I36+I39+I49+I52</f>
        <v>525.53700000000003</v>
      </c>
      <c r="J31" s="47">
        <f t="shared" si="3"/>
        <v>0</v>
      </c>
      <c r="K31" s="117">
        <f>K33+K36+K39+K49+K52</f>
        <v>1660.575</v>
      </c>
      <c r="L31" s="47">
        <f t="shared" si="3"/>
        <v>0</v>
      </c>
      <c r="M31" s="47">
        <f>((F31-K31)/E31)*1000</f>
        <v>32103.792210993335</v>
      </c>
      <c r="N31" s="45" t="s">
        <v>32</v>
      </c>
      <c r="O31" s="45" t="s">
        <v>32</v>
      </c>
      <c r="P31" s="107"/>
    </row>
    <row r="32" spans="1:17" ht="15.75" customHeight="1" x14ac:dyDescent="0.25">
      <c r="A32" s="173" t="s">
        <v>33</v>
      </c>
      <c r="B32" s="174"/>
      <c r="C32" s="48"/>
      <c r="D32" s="48"/>
      <c r="E32" s="45"/>
      <c r="F32" s="47"/>
      <c r="G32" s="47"/>
      <c r="H32" s="47"/>
      <c r="I32" s="47"/>
      <c r="J32" s="47"/>
      <c r="K32" s="47"/>
      <c r="L32" s="47"/>
      <c r="M32" s="47"/>
      <c r="N32" s="45"/>
      <c r="O32" s="45"/>
    </row>
    <row r="33" spans="1:17" s="53" customFormat="1" ht="21.75" customHeight="1" x14ac:dyDescent="0.25">
      <c r="A33" s="175">
        <v>1</v>
      </c>
      <c r="B33" s="49" t="s">
        <v>34</v>
      </c>
      <c r="C33" s="50">
        <v>23</v>
      </c>
      <c r="D33" s="46" t="s">
        <v>31</v>
      </c>
      <c r="E33" s="51">
        <v>23</v>
      </c>
      <c r="F33" s="52">
        <f>(G33+H33+J33+K33+L33)</f>
        <v>1621.4190000000001</v>
      </c>
      <c r="G33" s="52">
        <v>123.97</v>
      </c>
      <c r="H33" s="52">
        <v>1497.4490000000001</v>
      </c>
      <c r="I33" s="52">
        <v>0</v>
      </c>
      <c r="J33" s="52">
        <v>0</v>
      </c>
      <c r="K33" s="52">
        <v>0</v>
      </c>
      <c r="L33" s="52">
        <v>0</v>
      </c>
      <c r="M33" s="52">
        <f>(F33/E33)*1000</f>
        <v>70496.478260869568</v>
      </c>
      <c r="N33" s="51" t="s">
        <v>32</v>
      </c>
      <c r="O33" s="51" t="s">
        <v>32</v>
      </c>
      <c r="P33" s="110"/>
    </row>
    <row r="34" spans="1:17" ht="16.5" customHeight="1" x14ac:dyDescent="0.25">
      <c r="A34" s="176"/>
      <c r="B34" s="54" t="s">
        <v>33</v>
      </c>
      <c r="C34" s="50"/>
      <c r="D34" s="55"/>
      <c r="E34" s="45"/>
      <c r="F34" s="47"/>
      <c r="G34" s="47"/>
      <c r="H34" s="47"/>
      <c r="I34" s="47"/>
      <c r="J34" s="47"/>
      <c r="K34" s="47"/>
      <c r="L34" s="47"/>
      <c r="M34" s="47"/>
      <c r="N34" s="45"/>
      <c r="O34" s="45"/>
    </row>
    <row r="35" spans="1:17" ht="36" customHeight="1" x14ac:dyDescent="0.25">
      <c r="A35" s="177"/>
      <c r="B35" s="56" t="s">
        <v>45</v>
      </c>
      <c r="C35" s="57" t="s">
        <v>31</v>
      </c>
      <c r="D35" s="58" t="s">
        <v>31</v>
      </c>
      <c r="E35" s="59">
        <v>0</v>
      </c>
      <c r="F35" s="60">
        <f>(G35+H35+J35+K35+L35)</f>
        <v>0</v>
      </c>
      <c r="G35" s="60">
        <v>0</v>
      </c>
      <c r="H35" s="60"/>
      <c r="I35" s="60">
        <v>0</v>
      </c>
      <c r="J35" s="60">
        <v>0</v>
      </c>
      <c r="K35" s="60">
        <v>0</v>
      </c>
      <c r="L35" s="61">
        <v>0</v>
      </c>
      <c r="M35" s="60">
        <v>0</v>
      </c>
      <c r="N35" s="62" t="s">
        <v>31</v>
      </c>
      <c r="O35" s="45" t="s">
        <v>31</v>
      </c>
    </row>
    <row r="36" spans="1:17" s="53" customFormat="1" ht="149.25" customHeight="1" x14ac:dyDescent="0.25">
      <c r="A36" s="175">
        <v>2</v>
      </c>
      <c r="B36" s="63" t="s">
        <v>46</v>
      </c>
      <c r="C36" s="50">
        <v>53.8</v>
      </c>
      <c r="D36" s="46" t="s">
        <v>31</v>
      </c>
      <c r="E36" s="51">
        <v>52.3</v>
      </c>
      <c r="F36" s="52">
        <f>(G36+H36+J36+K36+L36)</f>
        <v>3565.9639999999999</v>
      </c>
      <c r="G36" s="52">
        <v>68.608000000000004</v>
      </c>
      <c r="H36" s="52">
        <v>3369.8919999999998</v>
      </c>
      <c r="I36" s="52">
        <v>37.756</v>
      </c>
      <c r="J36" s="52"/>
      <c r="K36" s="52">
        <v>127.464</v>
      </c>
      <c r="L36" s="52">
        <v>0</v>
      </c>
      <c r="M36" s="52">
        <f>(G36+H36)/E36*1000</f>
        <v>65745.697896749523</v>
      </c>
      <c r="N36" s="51" t="s">
        <v>32</v>
      </c>
      <c r="O36" s="51" t="s">
        <v>32</v>
      </c>
      <c r="P36" s="110"/>
    </row>
    <row r="37" spans="1:17" ht="16.5" customHeight="1" x14ac:dyDescent="0.25">
      <c r="A37" s="176"/>
      <c r="B37" s="54" t="s">
        <v>33</v>
      </c>
      <c r="C37" s="50"/>
      <c r="D37" s="55"/>
      <c r="E37" s="45"/>
      <c r="F37" s="47"/>
      <c r="G37" s="47"/>
      <c r="H37" s="47"/>
      <c r="I37" s="47"/>
      <c r="J37" s="47"/>
      <c r="K37" s="47"/>
      <c r="L37" s="47"/>
      <c r="M37" s="47"/>
      <c r="N37" s="45"/>
      <c r="O37" s="45"/>
    </row>
    <row r="38" spans="1:17" ht="39" customHeight="1" x14ac:dyDescent="0.25">
      <c r="A38" s="177"/>
      <c r="B38" s="56" t="s">
        <v>47</v>
      </c>
      <c r="C38" s="57" t="s">
        <v>31</v>
      </c>
      <c r="D38" s="58" t="s">
        <v>31</v>
      </c>
      <c r="E38" s="59">
        <v>24</v>
      </c>
      <c r="F38" s="60">
        <f>G38+H38+K38</f>
        <v>1828.8710000000001</v>
      </c>
      <c r="G38" s="60">
        <v>47.371000000000002</v>
      </c>
      <c r="H38" s="60">
        <v>1654.0360000000001</v>
      </c>
      <c r="I38" s="60">
        <v>37.756</v>
      </c>
      <c r="J38" s="60"/>
      <c r="K38" s="60">
        <v>127.464</v>
      </c>
      <c r="L38" s="60">
        <v>0</v>
      </c>
      <c r="M38" s="52">
        <f>(G38+H38)/E38*1000</f>
        <v>70891.958333333328</v>
      </c>
      <c r="N38" s="62" t="s">
        <v>31</v>
      </c>
      <c r="O38" s="62" t="s">
        <v>31</v>
      </c>
    </row>
    <row r="39" spans="1:17" ht="97.5" customHeight="1" x14ac:dyDescent="0.25">
      <c r="A39" s="149">
        <v>3</v>
      </c>
      <c r="B39" s="63" t="s">
        <v>48</v>
      </c>
      <c r="C39" s="50">
        <v>775.65</v>
      </c>
      <c r="D39" s="50">
        <v>19.2</v>
      </c>
      <c r="E39" s="119">
        <v>408.8</v>
      </c>
      <c r="F39" s="60">
        <f>G39+H39+K39</f>
        <v>16101.91</v>
      </c>
      <c r="G39" s="52">
        <v>45.881</v>
      </c>
      <c r="H39" s="52">
        <v>14522.918</v>
      </c>
      <c r="I39" s="52">
        <v>487.78100000000001</v>
      </c>
      <c r="J39" s="52"/>
      <c r="K39" s="117">
        <v>1533.1110000000001</v>
      </c>
      <c r="L39" s="52">
        <v>0</v>
      </c>
      <c r="M39" s="125">
        <f>(G39+H39)/E39*1000</f>
        <v>35637.962328767113</v>
      </c>
      <c r="N39" s="143">
        <f>(M39/37513.64)*100</f>
        <v>95.000011539181784</v>
      </c>
      <c r="O39" s="127">
        <f>(((ЯНВАРЬ!M39+'ФЕВРАЛЬ '!M39+M39)/3)/37513.64)*100</f>
        <v>95.000028385642025</v>
      </c>
      <c r="P39" s="114"/>
      <c r="Q39" s="115"/>
    </row>
    <row r="40" spans="1:17" ht="16.899999999999999" customHeight="1" x14ac:dyDescent="0.25">
      <c r="A40" s="149"/>
      <c r="B40" s="64" t="s">
        <v>37</v>
      </c>
      <c r="C40" s="50"/>
      <c r="D40" s="44"/>
      <c r="E40" s="45"/>
      <c r="F40" s="60"/>
      <c r="G40" s="47"/>
      <c r="H40" s="47"/>
      <c r="I40" s="47"/>
      <c r="J40" s="47"/>
      <c r="K40" s="47"/>
      <c r="L40" s="47"/>
      <c r="M40" s="60"/>
      <c r="N40" s="45"/>
      <c r="O40" s="45"/>
      <c r="Q40" s="116"/>
    </row>
    <row r="41" spans="1:17" s="105" customFormat="1" ht="22.5" customHeight="1" x14ac:dyDescent="0.25">
      <c r="A41" s="149"/>
      <c r="B41" s="67" t="s">
        <v>49</v>
      </c>
      <c r="C41" s="66">
        <v>657.05</v>
      </c>
      <c r="D41" s="57">
        <v>18.45</v>
      </c>
      <c r="E41" s="139">
        <v>377.2</v>
      </c>
      <c r="F41" s="60">
        <f>G41+H41+K41</f>
        <v>14988.940999999999</v>
      </c>
      <c r="G41" s="60">
        <v>45.881</v>
      </c>
      <c r="H41" s="60">
        <v>13478.992</v>
      </c>
      <c r="I41" s="60">
        <v>466.45</v>
      </c>
      <c r="J41" s="60"/>
      <c r="K41" s="124">
        <v>1464.068</v>
      </c>
      <c r="L41" s="60">
        <v>0</v>
      </c>
      <c r="M41" s="134">
        <f>((G41+H41)/E41)*1000</f>
        <v>35855.972958642633</v>
      </c>
      <c r="N41" s="59"/>
      <c r="O41" s="62"/>
      <c r="P41" s="108"/>
    </row>
    <row r="42" spans="1:17" ht="23.25" hidden="1" customHeight="1" x14ac:dyDescent="0.25">
      <c r="A42" s="149"/>
      <c r="B42" s="65" t="s">
        <v>50</v>
      </c>
      <c r="C42" s="66"/>
      <c r="D42" s="57"/>
      <c r="E42" s="62"/>
      <c r="F42" s="60">
        <f t="shared" ref="F42" si="4">G42+H42</f>
        <v>0</v>
      </c>
      <c r="G42" s="61"/>
      <c r="H42" s="61"/>
      <c r="I42" s="61"/>
      <c r="J42" s="61"/>
      <c r="K42" s="61"/>
      <c r="L42" s="61"/>
      <c r="M42" s="134" t="e">
        <f t="shared" ref="M42" si="5">((G42+H42)/E42)*1000</f>
        <v>#DIV/0!</v>
      </c>
      <c r="N42" s="62"/>
      <c r="O42" s="62"/>
    </row>
    <row r="43" spans="1:17" ht="27" customHeight="1" x14ac:dyDescent="0.25">
      <c r="A43" s="149"/>
      <c r="B43" s="67" t="s">
        <v>38</v>
      </c>
      <c r="C43" s="66">
        <v>15</v>
      </c>
      <c r="D43" s="57">
        <v>0.75</v>
      </c>
      <c r="E43" s="59">
        <v>5.5</v>
      </c>
      <c r="F43" s="60">
        <f>G43+H43+K43</f>
        <v>199.22</v>
      </c>
      <c r="G43" s="60">
        <v>0</v>
      </c>
      <c r="H43" s="60">
        <v>189.22</v>
      </c>
      <c r="I43" s="60">
        <v>2.5219999999999998</v>
      </c>
      <c r="J43" s="60"/>
      <c r="K43" s="60">
        <v>10</v>
      </c>
      <c r="L43" s="60">
        <v>0</v>
      </c>
      <c r="M43" s="134">
        <f>((G43+H43)/E43)*1000</f>
        <v>34403.636363636368</v>
      </c>
      <c r="N43" s="62"/>
      <c r="O43" s="62"/>
    </row>
    <row r="44" spans="1:17" ht="16.5" customHeight="1" x14ac:dyDescent="0.25">
      <c r="A44" s="149"/>
      <c r="B44" s="54" t="s">
        <v>33</v>
      </c>
      <c r="C44" s="146"/>
      <c r="D44" s="44"/>
      <c r="E44" s="45"/>
      <c r="F44" s="60"/>
      <c r="G44" s="47"/>
      <c r="H44" s="47"/>
      <c r="I44" s="47"/>
      <c r="J44" s="47"/>
      <c r="K44" s="47"/>
      <c r="L44" s="47"/>
      <c r="M44" s="47"/>
      <c r="N44" s="45"/>
      <c r="O44" s="45"/>
    </row>
    <row r="45" spans="1:17" ht="94.5" customHeight="1" x14ac:dyDescent="0.25">
      <c r="A45" s="149"/>
      <c r="B45" s="68" t="s">
        <v>51</v>
      </c>
      <c r="C45" s="66" t="s">
        <v>31</v>
      </c>
      <c r="D45" s="57" t="s">
        <v>31</v>
      </c>
      <c r="E45" s="59">
        <v>299</v>
      </c>
      <c r="F45" s="60">
        <f>G45+H45+K45</f>
        <v>12517.6</v>
      </c>
      <c r="G45" s="60">
        <v>14.097</v>
      </c>
      <c r="H45" s="60">
        <v>10970.392</v>
      </c>
      <c r="I45" s="60">
        <v>487.78100000000001</v>
      </c>
      <c r="J45" s="60"/>
      <c r="K45" s="60">
        <v>1533.1110000000001</v>
      </c>
      <c r="L45" s="60">
        <v>0</v>
      </c>
      <c r="M45" s="60">
        <f>(G45+H45)/E45*1000</f>
        <v>36737.421404682274</v>
      </c>
      <c r="N45" s="51" t="s">
        <v>32</v>
      </c>
      <c r="O45" s="51" t="s">
        <v>32</v>
      </c>
      <c r="P45" s="131"/>
    </row>
    <row r="46" spans="1:17" ht="18.75" hidden="1" x14ac:dyDescent="0.25">
      <c r="A46" s="146">
        <v>4</v>
      </c>
      <c r="B46" s="63" t="s">
        <v>39</v>
      </c>
      <c r="C46" s="50"/>
      <c r="D46" s="55"/>
      <c r="E46" s="45"/>
      <c r="F46" s="60">
        <f t="shared" ref="F46:F49" si="6">G46+H46+K46</f>
        <v>0</v>
      </c>
      <c r="G46" s="47"/>
      <c r="H46" s="47"/>
      <c r="I46" s="47"/>
      <c r="J46" s="47"/>
      <c r="K46" s="47"/>
      <c r="L46" s="47"/>
      <c r="M46" s="47" t="e">
        <f t="shared" ref="M46:M48" si="7">F46/E46*1000</f>
        <v>#DIV/0!</v>
      </c>
      <c r="N46" s="51"/>
      <c r="O46" s="51"/>
    </row>
    <row r="47" spans="1:17" ht="102.75" hidden="1" customHeight="1" x14ac:dyDescent="0.25">
      <c r="A47" s="146">
        <v>5</v>
      </c>
      <c r="B47" s="63" t="s">
        <v>40</v>
      </c>
      <c r="C47" s="69"/>
      <c r="D47" s="55"/>
      <c r="E47" s="45"/>
      <c r="F47" s="60">
        <f t="shared" si="6"/>
        <v>0</v>
      </c>
      <c r="G47" s="47"/>
      <c r="H47" s="47"/>
      <c r="I47" s="47"/>
      <c r="J47" s="47"/>
      <c r="K47" s="47"/>
      <c r="L47" s="47"/>
      <c r="M47" s="47" t="e">
        <f t="shared" si="7"/>
        <v>#DIV/0!</v>
      </c>
      <c r="N47" s="51"/>
      <c r="O47" s="51"/>
    </row>
    <row r="48" spans="1:17" ht="82.5" hidden="1" customHeight="1" x14ac:dyDescent="0.25">
      <c r="A48" s="146">
        <v>6</v>
      </c>
      <c r="B48" s="63" t="s">
        <v>41</v>
      </c>
      <c r="C48" s="69"/>
      <c r="D48" s="55"/>
      <c r="E48" s="45"/>
      <c r="F48" s="60">
        <f t="shared" si="6"/>
        <v>0</v>
      </c>
      <c r="G48" s="47"/>
      <c r="H48" s="47"/>
      <c r="I48" s="47"/>
      <c r="J48" s="47"/>
      <c r="K48" s="47"/>
      <c r="L48" s="47"/>
      <c r="M48" s="47" t="e">
        <f t="shared" si="7"/>
        <v>#DIV/0!</v>
      </c>
      <c r="N48" s="51"/>
      <c r="O48" s="51"/>
    </row>
    <row r="49" spans="1:16" ht="37.5" customHeight="1" x14ac:dyDescent="0.25">
      <c r="A49" s="149">
        <v>7</v>
      </c>
      <c r="B49" s="63" t="s">
        <v>42</v>
      </c>
      <c r="C49" s="50">
        <v>15.5</v>
      </c>
      <c r="D49" s="50">
        <v>0</v>
      </c>
      <c r="E49" s="51">
        <v>12</v>
      </c>
      <c r="F49" s="60">
        <f t="shared" si="6"/>
        <v>373.38900000000001</v>
      </c>
      <c r="G49" s="52">
        <v>1.724</v>
      </c>
      <c r="H49" s="52">
        <v>371.66500000000002</v>
      </c>
      <c r="I49" s="52">
        <v>0</v>
      </c>
      <c r="J49" s="52">
        <v>0</v>
      </c>
      <c r="K49" s="52"/>
      <c r="L49" s="52">
        <v>0</v>
      </c>
      <c r="M49" s="52">
        <f>(G49+H49)/E49*1000</f>
        <v>31115.750000000004</v>
      </c>
      <c r="N49" s="51" t="s">
        <v>32</v>
      </c>
      <c r="O49" s="51" t="s">
        <v>32</v>
      </c>
    </row>
    <row r="50" spans="1:16" ht="21.75" customHeight="1" x14ac:dyDescent="0.25">
      <c r="A50" s="149"/>
      <c r="B50" s="54" t="s">
        <v>33</v>
      </c>
      <c r="C50" s="50"/>
      <c r="D50" s="55"/>
      <c r="E50" s="45"/>
      <c r="F50" s="47"/>
      <c r="G50" s="47"/>
      <c r="H50" s="47"/>
      <c r="I50" s="47"/>
      <c r="J50" s="47"/>
      <c r="K50" s="47"/>
      <c r="L50" s="47"/>
      <c r="M50" s="47"/>
      <c r="N50" s="51"/>
      <c r="O50" s="51"/>
    </row>
    <row r="51" spans="1:16" ht="40.5" customHeight="1" x14ac:dyDescent="0.25">
      <c r="A51" s="149"/>
      <c r="B51" s="56" t="s">
        <v>52</v>
      </c>
      <c r="C51" s="57" t="s">
        <v>31</v>
      </c>
      <c r="D51" s="58" t="s">
        <v>31</v>
      </c>
      <c r="E51" s="59"/>
      <c r="F51" s="60">
        <f>G51+H51+K51</f>
        <v>0</v>
      </c>
      <c r="G51" s="60">
        <v>0</v>
      </c>
      <c r="H51" s="60"/>
      <c r="I51" s="60"/>
      <c r="J51" s="60"/>
      <c r="K51" s="60"/>
      <c r="L51" s="60">
        <v>0</v>
      </c>
      <c r="M51" s="60"/>
      <c r="N51" s="51" t="s">
        <v>32</v>
      </c>
      <c r="O51" s="51" t="s">
        <v>32</v>
      </c>
    </row>
    <row r="52" spans="1:16" s="105" customFormat="1" ht="53.25" customHeight="1" x14ac:dyDescent="0.25">
      <c r="A52" s="149">
        <v>8</v>
      </c>
      <c r="B52" s="120" t="s">
        <v>43</v>
      </c>
      <c r="C52" s="50">
        <v>430.3</v>
      </c>
      <c r="D52" s="50">
        <v>8.5</v>
      </c>
      <c r="E52" s="51">
        <v>315.3</v>
      </c>
      <c r="F52" s="60">
        <f>G52+H52</f>
        <v>6046.91</v>
      </c>
      <c r="G52" s="52">
        <v>11.537000000000001</v>
      </c>
      <c r="H52" s="52">
        <v>6035.3729999999996</v>
      </c>
      <c r="I52" s="52"/>
      <c r="J52" s="52"/>
      <c r="K52" s="52"/>
      <c r="L52" s="52">
        <v>0</v>
      </c>
      <c r="M52" s="52">
        <f>F52/E52*1000</f>
        <v>19178.274659054867</v>
      </c>
      <c r="N52" s="51" t="s">
        <v>32</v>
      </c>
      <c r="O52" s="51" t="s">
        <v>32</v>
      </c>
      <c r="P52" s="108"/>
    </row>
    <row r="53" spans="1:16" ht="21" customHeight="1" x14ac:dyDescent="0.25">
      <c r="A53" s="149"/>
      <c r="B53" s="54" t="s">
        <v>33</v>
      </c>
      <c r="C53" s="50"/>
      <c r="D53" s="55"/>
      <c r="E53" s="45"/>
      <c r="F53" s="47"/>
      <c r="G53" s="47"/>
      <c r="H53" s="47"/>
      <c r="I53" s="47"/>
      <c r="J53" s="47"/>
      <c r="K53" s="47"/>
      <c r="L53" s="47"/>
      <c r="M53" s="47"/>
      <c r="N53" s="45"/>
      <c r="O53" s="45"/>
    </row>
    <row r="54" spans="1:16" s="41" customFormat="1" ht="33" customHeight="1" x14ac:dyDescent="0.25">
      <c r="A54" s="149"/>
      <c r="B54" s="56" t="s">
        <v>52</v>
      </c>
      <c r="C54" s="57" t="s">
        <v>31</v>
      </c>
      <c r="D54" s="58" t="s">
        <v>31</v>
      </c>
      <c r="E54" s="59">
        <v>0</v>
      </c>
      <c r="F54" s="60">
        <v>0</v>
      </c>
      <c r="G54" s="60"/>
      <c r="H54" s="60"/>
      <c r="I54" s="60"/>
      <c r="J54" s="60"/>
      <c r="K54" s="60"/>
      <c r="L54" s="60">
        <v>0</v>
      </c>
      <c r="M54" s="60">
        <v>0</v>
      </c>
      <c r="N54" s="59" t="s">
        <v>32</v>
      </c>
      <c r="O54" s="59" t="s">
        <v>32</v>
      </c>
      <c r="P54" s="109"/>
    </row>
    <row r="55" spans="1:16" ht="54" customHeight="1" x14ac:dyDescent="0.25">
      <c r="A55" s="150" t="s">
        <v>53</v>
      </c>
      <c r="B55" s="151"/>
      <c r="C55" s="70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</row>
    <row r="56" spans="1:16" s="17" customFormat="1" ht="15.75" customHeight="1" x14ac:dyDescent="0.25">
      <c r="A56" s="152" t="s">
        <v>30</v>
      </c>
      <c r="B56" s="152"/>
      <c r="C56" s="70">
        <f>C58+C59+C60+C67</f>
        <v>117.58</v>
      </c>
      <c r="D56" s="72" t="s">
        <v>31</v>
      </c>
      <c r="E56" s="71">
        <f>E58+E59+E67+E60</f>
        <v>73.5</v>
      </c>
      <c r="F56" s="73">
        <f>F58+F59+F67+F60</f>
        <v>2241.4170000000004</v>
      </c>
      <c r="G56" s="73">
        <f>G58+G59+G67+G60</f>
        <v>8.0359999999999996</v>
      </c>
      <c r="H56" s="73">
        <f t="shared" ref="H56:J56" si="8">H58+H59+H67+H60</f>
        <v>0</v>
      </c>
      <c r="I56" s="73">
        <f t="shared" si="8"/>
        <v>0</v>
      </c>
      <c r="J56" s="73">
        <f t="shared" si="8"/>
        <v>2233.3810000000003</v>
      </c>
      <c r="K56" s="73">
        <f t="shared" ref="K56:L56" si="9">K58+K59+K67</f>
        <v>0</v>
      </c>
      <c r="L56" s="73">
        <f t="shared" si="9"/>
        <v>0</v>
      </c>
      <c r="M56" s="73">
        <f>F56/E56*1000</f>
        <v>30495.469387755107</v>
      </c>
      <c r="N56" s="71" t="s">
        <v>32</v>
      </c>
      <c r="O56" s="71" t="s">
        <v>32</v>
      </c>
      <c r="P56" s="107"/>
    </row>
    <row r="57" spans="1:16" ht="15.75" customHeight="1" x14ac:dyDescent="0.25">
      <c r="A57" s="153" t="s">
        <v>33</v>
      </c>
      <c r="B57" s="154"/>
      <c r="C57" s="74"/>
      <c r="D57" s="74"/>
      <c r="E57" s="71"/>
      <c r="F57" s="73"/>
      <c r="G57" s="73"/>
      <c r="H57" s="73"/>
      <c r="I57" s="73"/>
      <c r="J57" s="73"/>
      <c r="K57" s="73"/>
      <c r="L57" s="73"/>
      <c r="M57" s="73"/>
      <c r="N57" s="71"/>
      <c r="O57" s="71"/>
    </row>
    <row r="58" spans="1:16" ht="24.6" customHeight="1" x14ac:dyDescent="0.25">
      <c r="A58" s="75">
        <v>1</v>
      </c>
      <c r="B58" s="76" t="s">
        <v>34</v>
      </c>
      <c r="C58" s="77">
        <v>4</v>
      </c>
      <c r="D58" s="78" t="s">
        <v>31</v>
      </c>
      <c r="E58" s="77">
        <v>4</v>
      </c>
      <c r="F58" s="80">
        <f>G58+J58</f>
        <v>287.68900000000002</v>
      </c>
      <c r="G58" s="80">
        <v>3.6509999999999998</v>
      </c>
      <c r="H58" s="80"/>
      <c r="I58" s="80"/>
      <c r="J58" s="80">
        <v>284.03800000000001</v>
      </c>
      <c r="K58" s="80">
        <v>0</v>
      </c>
      <c r="L58" s="80">
        <v>0</v>
      </c>
      <c r="M58" s="80">
        <f>F58/E58*1000</f>
        <v>71922.25</v>
      </c>
      <c r="N58" s="79" t="s">
        <v>32</v>
      </c>
      <c r="O58" s="79" t="s">
        <v>32</v>
      </c>
    </row>
    <row r="59" spans="1:16" ht="69" customHeight="1" x14ac:dyDescent="0.25">
      <c r="A59" s="75">
        <v>2</v>
      </c>
      <c r="B59" s="81" t="s">
        <v>35</v>
      </c>
      <c r="C59" s="77">
        <v>3</v>
      </c>
      <c r="D59" s="78" t="s">
        <v>31</v>
      </c>
      <c r="E59" s="77">
        <v>3</v>
      </c>
      <c r="F59" s="80">
        <f t="shared" ref="F59:F66" si="10">G59+J59</f>
        <v>155.25900000000001</v>
      </c>
      <c r="G59" s="80">
        <v>3.286</v>
      </c>
      <c r="H59" s="80"/>
      <c r="I59" s="80"/>
      <c r="J59" s="80">
        <v>151.97300000000001</v>
      </c>
      <c r="K59" s="80"/>
      <c r="L59" s="80">
        <v>0</v>
      </c>
      <c r="M59" s="80">
        <f>F59/E59*1000</f>
        <v>51753.000000000007</v>
      </c>
      <c r="N59" s="79" t="s">
        <v>32</v>
      </c>
      <c r="O59" s="79" t="s">
        <v>32</v>
      </c>
    </row>
    <row r="60" spans="1:16" ht="101.25" customHeight="1" x14ac:dyDescent="0.25">
      <c r="A60" s="155">
        <v>3</v>
      </c>
      <c r="B60" s="82" t="s">
        <v>54</v>
      </c>
      <c r="C60" s="83">
        <v>68.28</v>
      </c>
      <c r="D60" s="83">
        <v>13</v>
      </c>
      <c r="E60" s="77">
        <v>34</v>
      </c>
      <c r="F60" s="80">
        <f t="shared" si="10"/>
        <v>1211.691</v>
      </c>
      <c r="G60" s="80">
        <v>1.099</v>
      </c>
      <c r="H60" s="80"/>
      <c r="I60" s="80"/>
      <c r="J60" s="80">
        <v>1210.5920000000001</v>
      </c>
      <c r="K60" s="80">
        <v>0</v>
      </c>
      <c r="L60" s="80">
        <v>0</v>
      </c>
      <c r="M60" s="84">
        <f>F60/E60*1000</f>
        <v>35637.970588235301</v>
      </c>
      <c r="N60" s="118">
        <f>(M60/37513.64)*100</f>
        <v>95.000033556421883</v>
      </c>
      <c r="O60" s="132">
        <f>(((M60+ЯНВАРЬ!M60+'ФЕВРАЛЬ '!M60)/3)/37513.64)*100</f>
        <v>95.000032070467483</v>
      </c>
      <c r="P60" s="114"/>
    </row>
    <row r="61" spans="1:16" ht="16.5" customHeight="1" x14ac:dyDescent="0.25">
      <c r="A61" s="156"/>
      <c r="B61" s="85" t="s">
        <v>37</v>
      </c>
      <c r="C61" s="83"/>
      <c r="D61" s="86"/>
      <c r="E61" s="70"/>
      <c r="F61" s="73"/>
      <c r="G61" s="73"/>
      <c r="H61" s="73"/>
      <c r="I61" s="73"/>
      <c r="J61" s="73">
        <v>102.578</v>
      </c>
      <c r="K61" s="73"/>
      <c r="L61" s="73"/>
      <c r="M61" s="84"/>
      <c r="N61" s="87"/>
      <c r="O61" s="87"/>
    </row>
    <row r="62" spans="1:16" ht="25.5" customHeight="1" x14ac:dyDescent="0.25">
      <c r="A62" s="157"/>
      <c r="B62" s="88" t="s">
        <v>38</v>
      </c>
      <c r="C62" s="89">
        <v>4</v>
      </c>
      <c r="D62" s="89">
        <v>0</v>
      </c>
      <c r="E62" s="129">
        <v>2.8</v>
      </c>
      <c r="F62" s="90">
        <f t="shared" si="10"/>
        <v>102.578</v>
      </c>
      <c r="G62" s="90"/>
      <c r="H62" s="90"/>
      <c r="I62" s="90"/>
      <c r="J62" s="90">
        <v>102.578</v>
      </c>
      <c r="K62" s="90">
        <v>0</v>
      </c>
      <c r="L62" s="90">
        <v>0</v>
      </c>
      <c r="M62" s="130">
        <f t="shared" ref="M62:M67" si="11">F62/E62*1000</f>
        <v>36635.000000000007</v>
      </c>
      <c r="N62" s="118">
        <f>(M62/37513.64)*100</f>
        <v>97.65781193187334</v>
      </c>
      <c r="O62" s="79" t="s">
        <v>32</v>
      </c>
    </row>
    <row r="63" spans="1:16" ht="18.75" hidden="1" x14ac:dyDescent="0.25">
      <c r="A63" s="75">
        <v>4</v>
      </c>
      <c r="B63" s="81" t="s">
        <v>39</v>
      </c>
      <c r="C63" s="77"/>
      <c r="D63" s="78"/>
      <c r="E63" s="77"/>
      <c r="F63" s="80">
        <f t="shared" si="10"/>
        <v>0</v>
      </c>
      <c r="G63" s="80"/>
      <c r="H63" s="80"/>
      <c r="I63" s="80"/>
      <c r="J63" s="80"/>
      <c r="K63" s="80"/>
      <c r="L63" s="80"/>
      <c r="M63" s="80" t="e">
        <f t="shared" si="11"/>
        <v>#DIV/0!</v>
      </c>
      <c r="N63" s="79"/>
      <c r="O63" s="71"/>
    </row>
    <row r="64" spans="1:16" ht="98.25" hidden="1" customHeight="1" x14ac:dyDescent="0.25">
      <c r="A64" s="75">
        <v>5</v>
      </c>
      <c r="B64" s="81" t="s">
        <v>40</v>
      </c>
      <c r="C64" s="91"/>
      <c r="D64" s="78"/>
      <c r="E64" s="77"/>
      <c r="F64" s="80">
        <f t="shared" si="10"/>
        <v>0</v>
      </c>
      <c r="G64" s="80"/>
      <c r="H64" s="80"/>
      <c r="I64" s="80"/>
      <c r="J64" s="80"/>
      <c r="K64" s="80"/>
      <c r="L64" s="80"/>
      <c r="M64" s="80" t="e">
        <f t="shared" si="11"/>
        <v>#DIV/0!</v>
      </c>
      <c r="N64" s="79"/>
      <c r="O64" s="71"/>
    </row>
    <row r="65" spans="1:16" ht="78.75" hidden="1" x14ac:dyDescent="0.25">
      <c r="A65" s="75">
        <v>6</v>
      </c>
      <c r="B65" s="81" t="s">
        <v>41</v>
      </c>
      <c r="C65" s="91"/>
      <c r="D65" s="78"/>
      <c r="E65" s="77"/>
      <c r="F65" s="80">
        <f t="shared" si="10"/>
        <v>0</v>
      </c>
      <c r="G65" s="80"/>
      <c r="H65" s="80"/>
      <c r="I65" s="80"/>
      <c r="J65" s="80"/>
      <c r="K65" s="80"/>
      <c r="L65" s="80"/>
      <c r="M65" s="80" t="e">
        <f t="shared" si="11"/>
        <v>#DIV/0!</v>
      </c>
      <c r="N65" s="79"/>
      <c r="O65" s="71"/>
    </row>
    <row r="66" spans="1:16" ht="31.5" hidden="1" customHeight="1" x14ac:dyDescent="0.25">
      <c r="A66" s="75">
        <v>7</v>
      </c>
      <c r="B66" s="81" t="s">
        <v>42</v>
      </c>
      <c r="C66" s="77"/>
      <c r="D66" s="78"/>
      <c r="E66" s="77"/>
      <c r="F66" s="80">
        <f t="shared" si="10"/>
        <v>0</v>
      </c>
      <c r="G66" s="80"/>
      <c r="H66" s="80"/>
      <c r="I66" s="80"/>
      <c r="J66" s="80"/>
      <c r="K66" s="80"/>
      <c r="L66" s="80"/>
      <c r="M66" s="80" t="e">
        <f t="shared" si="11"/>
        <v>#DIV/0!</v>
      </c>
      <c r="N66" s="79"/>
      <c r="O66" s="71"/>
    </row>
    <row r="67" spans="1:16" ht="56.25" customHeight="1" x14ac:dyDescent="0.25">
      <c r="A67" s="75">
        <v>8</v>
      </c>
      <c r="B67" s="81" t="s">
        <v>55</v>
      </c>
      <c r="C67" s="77">
        <v>42.3</v>
      </c>
      <c r="D67" s="77">
        <v>0.5</v>
      </c>
      <c r="E67" s="77">
        <v>32.5</v>
      </c>
      <c r="F67" s="80">
        <f>G67+J67</f>
        <v>586.77800000000002</v>
      </c>
      <c r="G67" s="80">
        <v>0</v>
      </c>
      <c r="H67" s="80"/>
      <c r="I67" s="80"/>
      <c r="J67" s="80">
        <v>586.77800000000002</v>
      </c>
      <c r="K67" s="80">
        <v>0</v>
      </c>
      <c r="L67" s="80">
        <v>0</v>
      </c>
      <c r="M67" s="80">
        <f t="shared" si="11"/>
        <v>18054.707692307693</v>
      </c>
      <c r="N67" s="79" t="s">
        <v>32</v>
      </c>
      <c r="O67" s="79" t="s">
        <v>32</v>
      </c>
    </row>
    <row r="68" spans="1:16" s="105" customFormat="1" ht="37.15" customHeight="1" x14ac:dyDescent="0.25">
      <c r="A68" s="158" t="s">
        <v>56</v>
      </c>
      <c r="B68" s="158"/>
      <c r="C68" s="158"/>
      <c r="D68" s="158"/>
      <c r="E68" s="158"/>
      <c r="F68" s="158"/>
      <c r="G68" s="158"/>
      <c r="H68" s="158"/>
      <c r="I68" s="102"/>
      <c r="J68" s="102"/>
      <c r="K68" s="102"/>
      <c r="L68" s="103"/>
      <c r="M68" s="103"/>
      <c r="N68" s="104"/>
      <c r="O68" s="104"/>
      <c r="P68" s="108"/>
    </row>
    <row r="69" spans="1:16" ht="19.5" customHeight="1" x14ac:dyDescent="0.25">
      <c r="A69" s="147" t="s">
        <v>57</v>
      </c>
      <c r="B69" s="147"/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</row>
    <row r="70" spans="1:16" s="92" customFormat="1" ht="23.25" customHeight="1" x14ac:dyDescent="0.25">
      <c r="A70" s="148" t="s">
        <v>58</v>
      </c>
      <c r="B70" s="148"/>
      <c r="C70" s="148"/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11"/>
    </row>
    <row r="71" spans="1:16" s="93" customFormat="1" ht="23.25" customHeight="1" x14ac:dyDescent="0.25">
      <c r="A71" s="148" t="s">
        <v>59</v>
      </c>
      <c r="B71" s="148"/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12"/>
    </row>
    <row r="72" spans="1:16" ht="15" customHeight="1" x14ac:dyDescent="0.25">
      <c r="A72" s="147"/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</row>
    <row r="73" spans="1:16" s="101" customFormat="1" ht="21" customHeight="1" x14ac:dyDescent="0.3">
      <c r="A73" s="98"/>
      <c r="B73" s="99" t="s">
        <v>62</v>
      </c>
      <c r="C73" s="99"/>
      <c r="D73" s="99"/>
      <c r="E73" s="100"/>
      <c r="F73" s="99"/>
      <c r="G73" s="97" t="s">
        <v>63</v>
      </c>
      <c r="H73" s="99"/>
      <c r="I73" s="99"/>
      <c r="J73" s="99"/>
      <c r="K73" s="99"/>
      <c r="L73" s="99"/>
      <c r="M73" s="144"/>
      <c r="N73" s="98"/>
      <c r="O73" s="98"/>
      <c r="P73" s="107"/>
    </row>
    <row r="74" spans="1:16" ht="18.75" x14ac:dyDescent="0.3">
      <c r="A74" s="1"/>
      <c r="B74" s="94"/>
      <c r="C74" s="94"/>
      <c r="D74" s="94"/>
      <c r="E74" s="95" t="s">
        <v>60</v>
      </c>
      <c r="F74" s="94"/>
      <c r="G74" s="94"/>
      <c r="H74" s="94"/>
      <c r="I74" s="94"/>
      <c r="J74" s="94"/>
      <c r="K74" s="94"/>
      <c r="L74" s="94"/>
      <c r="M74" s="96"/>
      <c r="N74" s="1"/>
      <c r="O74" s="1"/>
    </row>
    <row r="75" spans="1:16" ht="114.4" customHeight="1" x14ac:dyDescent="0.3">
      <c r="A75" s="1"/>
      <c r="B75" s="95" t="s">
        <v>61</v>
      </c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1"/>
      <c r="N75" s="1"/>
      <c r="O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mergeCells count="47">
    <mergeCell ref="A69:O69"/>
    <mergeCell ref="A70:O70"/>
    <mergeCell ref="A71:O71"/>
    <mergeCell ref="A72:O72"/>
    <mergeCell ref="A52:A54"/>
    <mergeCell ref="A55:B55"/>
    <mergeCell ref="A56:B56"/>
    <mergeCell ref="A57:B57"/>
    <mergeCell ref="A60:A62"/>
    <mergeCell ref="A68:H68"/>
    <mergeCell ref="A49:A51"/>
    <mergeCell ref="A16:B16"/>
    <mergeCell ref="A17:B17"/>
    <mergeCell ref="A18:B18"/>
    <mergeCell ref="A19:B19"/>
    <mergeCell ref="A22:A24"/>
    <mergeCell ref="A30:B30"/>
    <mergeCell ref="A31:B31"/>
    <mergeCell ref="A32:B32"/>
    <mergeCell ref="A33:A35"/>
    <mergeCell ref="A36:A38"/>
    <mergeCell ref="A39:A45"/>
    <mergeCell ref="O9:O14"/>
    <mergeCell ref="C10:C14"/>
    <mergeCell ref="D10:D14"/>
    <mergeCell ref="F10:F14"/>
    <mergeCell ref="G10:L10"/>
    <mergeCell ref="G11:I11"/>
    <mergeCell ref="J11:J14"/>
    <mergeCell ref="K11:K14"/>
    <mergeCell ref="L11:L14"/>
    <mergeCell ref="G12:G14"/>
    <mergeCell ref="N9:N14"/>
    <mergeCell ref="A9:B15"/>
    <mergeCell ref="C9:D9"/>
    <mergeCell ref="E9:E14"/>
    <mergeCell ref="F9:L9"/>
    <mergeCell ref="M9:M14"/>
    <mergeCell ref="H12:I12"/>
    <mergeCell ref="H13:H14"/>
    <mergeCell ref="C15:D15"/>
    <mergeCell ref="B7:O7"/>
    <mergeCell ref="B2:O2"/>
    <mergeCell ref="B3:O3"/>
    <mergeCell ref="B4:O4"/>
    <mergeCell ref="B5:O5"/>
    <mergeCell ref="B6:O6"/>
  </mergeCells>
  <pageMargins left="0.39370078740157483" right="0.39370078740157483" top="0.39370078740157483" bottom="0.39370078740157483" header="0.31496062992125984" footer="0.31496062992125984"/>
  <pageSetup paperSize="9" scale="4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ЯНВАРЬ</vt:lpstr>
      <vt:lpstr>ФЕВРАЛЬ </vt:lpstr>
      <vt:lpstr>МАРТ</vt:lpstr>
      <vt:lpstr>МАРТ!Область_печати</vt:lpstr>
      <vt:lpstr>'ФЕВРАЛЬ '!Область_печати</vt:lpstr>
      <vt:lpstr>ЯНВАРЬ!Область_печати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Галина Анатольевна Брянская</cp:lastModifiedBy>
  <cp:lastPrinted>2022-04-01T06:57:50Z</cp:lastPrinted>
  <dcterms:created xsi:type="dcterms:W3CDTF">2021-02-03T05:55:53Z</dcterms:created>
  <dcterms:modified xsi:type="dcterms:W3CDTF">2022-04-01T08:30:13Z</dcterms:modified>
</cp:coreProperties>
</file>