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500" windowWidth="15480" windowHeight="10610" activeTab="7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</sheets>
  <definedNames>
    <definedName name="_xlnm.Print_Titles" localSheetId="0">Январь!$13:$13</definedName>
    <definedName name="_xlnm.Print_Area" localSheetId="3">Апрель!$A$1:$P$68</definedName>
    <definedName name="_xlnm.Print_Area" localSheetId="6">Июль!$A$1:$P$68</definedName>
    <definedName name="_xlnm.Print_Area" localSheetId="5">Июнь!$A$1:$P$68</definedName>
    <definedName name="_xlnm.Print_Area" localSheetId="0">Январь!$A$1:$P$69</definedName>
  </definedNames>
  <calcPr calcId="144525"/>
</workbook>
</file>

<file path=xl/calcChain.xml><?xml version="1.0" encoding="utf-8"?>
<calcChain xmlns="http://schemas.openxmlformats.org/spreadsheetml/2006/main">
  <c r="E49" i="8" l="1"/>
  <c r="K49" i="8" s="1"/>
  <c r="E48" i="8"/>
  <c r="K48" i="8" s="1"/>
  <c r="E47" i="8"/>
  <c r="K47" i="8" s="1"/>
  <c r="E46" i="8"/>
  <c r="K46" i="8" s="1"/>
  <c r="E45" i="8"/>
  <c r="K45" i="8" s="1"/>
  <c r="E44" i="8"/>
  <c r="K44" i="8" s="1"/>
  <c r="E43" i="8"/>
  <c r="K43" i="8" s="1"/>
  <c r="E42" i="8"/>
  <c r="K42" i="8" s="1"/>
  <c r="K40" i="8" s="1"/>
  <c r="J40" i="8"/>
  <c r="I40" i="8"/>
  <c r="H40" i="8"/>
  <c r="G40" i="8"/>
  <c r="F40" i="8"/>
  <c r="E40" i="8"/>
  <c r="D40" i="8"/>
  <c r="B40" i="8"/>
  <c r="E38" i="8"/>
  <c r="K38" i="8" s="1"/>
  <c r="E37" i="8"/>
  <c r="K37" i="8" s="1"/>
  <c r="E36" i="8"/>
  <c r="K36" i="8" s="1"/>
  <c r="E35" i="8"/>
  <c r="K35" i="8" s="1"/>
  <c r="E34" i="8"/>
  <c r="K34" i="8" s="1"/>
  <c r="E33" i="8"/>
  <c r="K33" i="8" s="1"/>
  <c r="E32" i="8"/>
  <c r="K32" i="8" s="1"/>
  <c r="E30" i="8"/>
  <c r="K30" i="8" s="1"/>
  <c r="E29" i="8"/>
  <c r="K29" i="8" s="1"/>
  <c r="E28" i="8"/>
  <c r="K28" i="8" s="1"/>
  <c r="K26" i="8" s="1"/>
  <c r="J26" i="8"/>
  <c r="I26" i="8"/>
  <c r="H26" i="8"/>
  <c r="G26" i="8"/>
  <c r="F26" i="8"/>
  <c r="E26" i="8"/>
  <c r="D26" i="8"/>
  <c r="B26" i="8"/>
  <c r="E24" i="8"/>
  <c r="K24" i="8" s="1"/>
  <c r="E23" i="8"/>
  <c r="K23" i="8" s="1"/>
  <c r="E22" i="8"/>
  <c r="K22" i="8" s="1"/>
  <c r="E21" i="8"/>
  <c r="K21" i="8" s="1"/>
  <c r="E20" i="8"/>
  <c r="K20" i="8" s="1"/>
  <c r="E19" i="8"/>
  <c r="K19" i="8" s="1"/>
  <c r="E18" i="8"/>
  <c r="K18" i="8" s="1"/>
  <c r="E17" i="8"/>
  <c r="K17" i="8" s="1"/>
  <c r="K15" i="8" s="1"/>
  <c r="J15" i="8"/>
  <c r="I15" i="8"/>
  <c r="H15" i="8"/>
  <c r="G15" i="8"/>
  <c r="F15" i="8"/>
  <c r="E15" i="8"/>
  <c r="D15" i="8"/>
  <c r="B15" i="8"/>
  <c r="M19" i="8" l="1"/>
  <c r="L19" i="8"/>
  <c r="M30" i="8"/>
  <c r="L30" i="8"/>
  <c r="M32" i="8"/>
  <c r="L32" i="8"/>
  <c r="M44" i="8"/>
  <c r="L44" i="8"/>
  <c r="G15" i="7"/>
  <c r="G15" i="6"/>
  <c r="B15" i="7"/>
  <c r="E49" i="7" l="1"/>
  <c r="K49" i="7" s="1"/>
  <c r="E48" i="7"/>
  <c r="K48" i="7" s="1"/>
  <c r="E47" i="7"/>
  <c r="K47" i="7" s="1"/>
  <c r="E46" i="7"/>
  <c r="K46" i="7" s="1"/>
  <c r="E45" i="7"/>
  <c r="K45" i="7" s="1"/>
  <c r="E44" i="7"/>
  <c r="K44" i="7" s="1"/>
  <c r="E43" i="7"/>
  <c r="K43" i="7" s="1"/>
  <c r="E42" i="7"/>
  <c r="K42" i="7" s="1"/>
  <c r="K40" i="7" s="1"/>
  <c r="J40" i="7"/>
  <c r="I40" i="7"/>
  <c r="H40" i="7"/>
  <c r="G40" i="7"/>
  <c r="F40" i="7"/>
  <c r="E40" i="7"/>
  <c r="D40" i="7"/>
  <c r="B40" i="7"/>
  <c r="E38" i="7"/>
  <c r="K38" i="7" s="1"/>
  <c r="E37" i="7"/>
  <c r="K37" i="7" s="1"/>
  <c r="E36" i="7"/>
  <c r="K36" i="7" s="1"/>
  <c r="E35" i="7"/>
  <c r="K35" i="7" s="1"/>
  <c r="E34" i="7"/>
  <c r="K34" i="7" s="1"/>
  <c r="E33" i="7"/>
  <c r="K33" i="7" s="1"/>
  <c r="E32" i="7"/>
  <c r="K32" i="7" s="1"/>
  <c r="E30" i="7"/>
  <c r="K30" i="7" s="1"/>
  <c r="E29" i="7"/>
  <c r="K29" i="7" s="1"/>
  <c r="E28" i="7"/>
  <c r="K28" i="7" s="1"/>
  <c r="K26" i="7" s="1"/>
  <c r="J26" i="7"/>
  <c r="I26" i="7"/>
  <c r="H26" i="7"/>
  <c r="G26" i="7"/>
  <c r="F26" i="7"/>
  <c r="E26" i="7"/>
  <c r="D26" i="7"/>
  <c r="B26" i="7"/>
  <c r="E24" i="7"/>
  <c r="K24" i="7" s="1"/>
  <c r="E23" i="7"/>
  <c r="K23" i="7" s="1"/>
  <c r="E22" i="7"/>
  <c r="K22" i="7" s="1"/>
  <c r="E21" i="7"/>
  <c r="K21" i="7" s="1"/>
  <c r="E20" i="7"/>
  <c r="K20" i="7" s="1"/>
  <c r="E19" i="7"/>
  <c r="K19" i="7" s="1"/>
  <c r="K15" i="7" s="1"/>
  <c r="E18" i="7"/>
  <c r="K18" i="7" s="1"/>
  <c r="E17" i="7"/>
  <c r="K17" i="7" s="1"/>
  <c r="J15" i="7"/>
  <c r="I15" i="7"/>
  <c r="H15" i="7"/>
  <c r="F15" i="7"/>
  <c r="E15" i="7"/>
  <c r="D15" i="7"/>
  <c r="E49" i="6"/>
  <c r="K49" i="6" s="1"/>
  <c r="E48" i="6"/>
  <c r="K48" i="6" s="1"/>
  <c r="E47" i="6"/>
  <c r="K47" i="6" s="1"/>
  <c r="E46" i="6"/>
  <c r="K46" i="6" s="1"/>
  <c r="E45" i="6"/>
  <c r="K45" i="6" s="1"/>
  <c r="E44" i="6"/>
  <c r="K44" i="6" s="1"/>
  <c r="E43" i="6"/>
  <c r="K43" i="6" s="1"/>
  <c r="E42" i="6"/>
  <c r="K42" i="6" s="1"/>
  <c r="K40" i="6" s="1"/>
  <c r="J40" i="6"/>
  <c r="I40" i="6"/>
  <c r="H40" i="6"/>
  <c r="G40" i="6"/>
  <c r="F40" i="6"/>
  <c r="D40" i="6"/>
  <c r="B40" i="6"/>
  <c r="E38" i="6"/>
  <c r="K38" i="6" s="1"/>
  <c r="E37" i="6"/>
  <c r="K37" i="6" s="1"/>
  <c r="E36" i="6"/>
  <c r="K36" i="6" s="1"/>
  <c r="E35" i="6"/>
  <c r="K35" i="6" s="1"/>
  <c r="E34" i="6"/>
  <c r="K34" i="6" s="1"/>
  <c r="E33" i="6"/>
  <c r="K33" i="6" s="1"/>
  <c r="E32" i="6"/>
  <c r="K32" i="6" s="1"/>
  <c r="E30" i="6"/>
  <c r="K30" i="6" s="1"/>
  <c r="E29" i="6"/>
  <c r="K29" i="6" s="1"/>
  <c r="E28" i="6"/>
  <c r="K28" i="6" s="1"/>
  <c r="K26" i="6" s="1"/>
  <c r="J26" i="6"/>
  <c r="I26" i="6"/>
  <c r="H26" i="6"/>
  <c r="G26" i="6"/>
  <c r="F26" i="6"/>
  <c r="D26" i="6"/>
  <c r="B26" i="6"/>
  <c r="E24" i="6"/>
  <c r="K24" i="6" s="1"/>
  <c r="E23" i="6"/>
  <c r="K23" i="6" s="1"/>
  <c r="E22" i="6"/>
  <c r="K22" i="6" s="1"/>
  <c r="E21" i="6"/>
  <c r="K21" i="6" s="1"/>
  <c r="E20" i="6"/>
  <c r="K20" i="6" s="1"/>
  <c r="E19" i="6"/>
  <c r="K19" i="6" s="1"/>
  <c r="E18" i="6"/>
  <c r="K18" i="6" s="1"/>
  <c r="E17" i="6"/>
  <c r="K17" i="6" s="1"/>
  <c r="K15" i="6" s="1"/>
  <c r="J15" i="6"/>
  <c r="I15" i="6"/>
  <c r="H15" i="6"/>
  <c r="F15" i="6"/>
  <c r="D15" i="6"/>
  <c r="B15" i="6"/>
  <c r="M19" i="7" l="1"/>
  <c r="L19" i="7"/>
  <c r="M30" i="7"/>
  <c r="L30" i="7"/>
  <c r="M32" i="7"/>
  <c r="L32" i="7"/>
  <c r="M44" i="7"/>
  <c r="L44" i="7"/>
  <c r="M32" i="6"/>
  <c r="L32" i="6"/>
  <c r="M19" i="6"/>
  <c r="L19" i="6"/>
  <c r="M30" i="6"/>
  <c r="L30" i="6"/>
  <c r="L44" i="6"/>
  <c r="M44" i="6"/>
  <c r="E15" i="6"/>
  <c r="E40" i="6"/>
  <c r="E26" i="6"/>
  <c r="E43" i="5"/>
  <c r="E49" i="5" l="1"/>
  <c r="K49" i="5" s="1"/>
  <c r="E48" i="5"/>
  <c r="K48" i="5" s="1"/>
  <c r="E47" i="5"/>
  <c r="K47" i="5" s="1"/>
  <c r="E46" i="5"/>
  <c r="K46" i="5" s="1"/>
  <c r="E45" i="5"/>
  <c r="K45" i="5" s="1"/>
  <c r="E44" i="5"/>
  <c r="K44" i="5" s="1"/>
  <c r="K43" i="5"/>
  <c r="E42" i="5"/>
  <c r="K42" i="5" s="1"/>
  <c r="K40" i="5" s="1"/>
  <c r="J40" i="5"/>
  <c r="I40" i="5"/>
  <c r="H40" i="5"/>
  <c r="G40" i="5"/>
  <c r="F40" i="5"/>
  <c r="E40" i="5"/>
  <c r="D40" i="5"/>
  <c r="B40" i="5"/>
  <c r="E38" i="5"/>
  <c r="K38" i="5" s="1"/>
  <c r="E37" i="5"/>
  <c r="K37" i="5" s="1"/>
  <c r="E36" i="5"/>
  <c r="K36" i="5" s="1"/>
  <c r="E35" i="5"/>
  <c r="K35" i="5" s="1"/>
  <c r="E34" i="5"/>
  <c r="K34" i="5" s="1"/>
  <c r="E33" i="5"/>
  <c r="K33" i="5" s="1"/>
  <c r="E32" i="5"/>
  <c r="K32" i="5" s="1"/>
  <c r="E30" i="5"/>
  <c r="K30" i="5" s="1"/>
  <c r="E29" i="5"/>
  <c r="K29" i="5" s="1"/>
  <c r="E28" i="5"/>
  <c r="K28" i="5" s="1"/>
  <c r="K26" i="5" s="1"/>
  <c r="J26" i="5"/>
  <c r="I26" i="5"/>
  <c r="H26" i="5"/>
  <c r="G26" i="5"/>
  <c r="F26" i="5"/>
  <c r="E26" i="5"/>
  <c r="D26" i="5"/>
  <c r="B26" i="5"/>
  <c r="E24" i="5"/>
  <c r="K24" i="5" s="1"/>
  <c r="E23" i="5"/>
  <c r="K23" i="5" s="1"/>
  <c r="E22" i="5"/>
  <c r="K22" i="5" s="1"/>
  <c r="E21" i="5"/>
  <c r="K21" i="5" s="1"/>
  <c r="E20" i="5"/>
  <c r="K20" i="5" s="1"/>
  <c r="E19" i="5"/>
  <c r="K19" i="5" s="1"/>
  <c r="M19" i="5" s="1"/>
  <c r="E18" i="5"/>
  <c r="K18" i="5" s="1"/>
  <c r="E17" i="5"/>
  <c r="K17" i="5" s="1"/>
  <c r="K15" i="5" s="1"/>
  <c r="J15" i="5"/>
  <c r="I15" i="5"/>
  <c r="H15" i="5"/>
  <c r="G15" i="5"/>
  <c r="F15" i="5"/>
  <c r="E15" i="5"/>
  <c r="D15" i="5"/>
  <c r="B15" i="5"/>
  <c r="L19" i="5" l="1"/>
  <c r="M30" i="5"/>
  <c r="L30" i="5"/>
  <c r="M32" i="5"/>
  <c r="L32" i="5"/>
  <c r="M44" i="5"/>
  <c r="L44" i="5"/>
  <c r="J40" i="4"/>
  <c r="J40" i="3"/>
  <c r="J15" i="3"/>
  <c r="H15" i="4"/>
  <c r="H26" i="4" l="1"/>
  <c r="E49" i="4"/>
  <c r="K49" i="4" s="1"/>
  <c r="E48" i="4"/>
  <c r="K48" i="4" s="1"/>
  <c r="E47" i="4"/>
  <c r="K47" i="4" s="1"/>
  <c r="E46" i="4"/>
  <c r="K46" i="4" s="1"/>
  <c r="E45" i="4"/>
  <c r="K45" i="4" s="1"/>
  <c r="E44" i="4"/>
  <c r="K44" i="4" s="1"/>
  <c r="E43" i="4"/>
  <c r="K43" i="4" s="1"/>
  <c r="E42" i="4"/>
  <c r="K42" i="4" s="1"/>
  <c r="K40" i="4" s="1"/>
  <c r="I40" i="4"/>
  <c r="H40" i="4"/>
  <c r="G40" i="4"/>
  <c r="F40" i="4"/>
  <c r="E40" i="4"/>
  <c r="D40" i="4"/>
  <c r="B40" i="4"/>
  <c r="E38" i="4"/>
  <c r="K38" i="4" s="1"/>
  <c r="E37" i="4"/>
  <c r="K37" i="4" s="1"/>
  <c r="E36" i="4"/>
  <c r="K36" i="4" s="1"/>
  <c r="E35" i="4"/>
  <c r="K35" i="4" s="1"/>
  <c r="E34" i="4"/>
  <c r="K34" i="4" s="1"/>
  <c r="E33" i="4"/>
  <c r="K33" i="4" s="1"/>
  <c r="E32" i="4"/>
  <c r="K32" i="4" s="1"/>
  <c r="E30" i="4"/>
  <c r="K30" i="4" s="1"/>
  <c r="E29" i="4"/>
  <c r="K29" i="4" s="1"/>
  <c r="E28" i="4"/>
  <c r="K28" i="4" s="1"/>
  <c r="K26" i="4" s="1"/>
  <c r="J26" i="4"/>
  <c r="I26" i="4"/>
  <c r="G26" i="4"/>
  <c r="F26" i="4"/>
  <c r="E26" i="4"/>
  <c r="D26" i="4"/>
  <c r="B26" i="4"/>
  <c r="E24" i="4"/>
  <c r="K24" i="4" s="1"/>
  <c r="E23" i="4"/>
  <c r="K23" i="4" s="1"/>
  <c r="E22" i="4"/>
  <c r="K22" i="4" s="1"/>
  <c r="E21" i="4"/>
  <c r="K21" i="4" s="1"/>
  <c r="E20" i="4"/>
  <c r="K20" i="4" s="1"/>
  <c r="E19" i="4"/>
  <c r="K19" i="4" s="1"/>
  <c r="E18" i="4"/>
  <c r="K18" i="4" s="1"/>
  <c r="E17" i="4"/>
  <c r="K17" i="4" s="1"/>
  <c r="K15" i="4" s="1"/>
  <c r="J15" i="4"/>
  <c r="I15" i="4"/>
  <c r="G15" i="4"/>
  <c r="F15" i="4"/>
  <c r="E15" i="4"/>
  <c r="D15" i="4"/>
  <c r="B15" i="4"/>
  <c r="M19" i="4" l="1"/>
  <c r="L19" i="4"/>
  <c r="M30" i="4"/>
  <c r="L30" i="4"/>
  <c r="M32" i="4"/>
  <c r="L32" i="4"/>
  <c r="M44" i="4"/>
  <c r="L44" i="4"/>
  <c r="E49" i="3" l="1"/>
  <c r="K49" i="3" s="1"/>
  <c r="E48" i="3"/>
  <c r="K48" i="3" s="1"/>
  <c r="E47" i="3"/>
  <c r="K47" i="3" s="1"/>
  <c r="E46" i="3"/>
  <c r="K46" i="3" s="1"/>
  <c r="E45" i="3"/>
  <c r="K45" i="3" s="1"/>
  <c r="E44" i="3"/>
  <c r="K44" i="3" s="1"/>
  <c r="E43" i="3"/>
  <c r="K43" i="3" s="1"/>
  <c r="E42" i="3"/>
  <c r="K42" i="3" s="1"/>
  <c r="K40" i="3" s="1"/>
  <c r="I40" i="3"/>
  <c r="H40" i="3"/>
  <c r="G40" i="3"/>
  <c r="F40" i="3"/>
  <c r="E40" i="3"/>
  <c r="D40" i="3"/>
  <c r="B40" i="3"/>
  <c r="E38" i="3"/>
  <c r="K38" i="3" s="1"/>
  <c r="E37" i="3"/>
  <c r="K37" i="3" s="1"/>
  <c r="E36" i="3"/>
  <c r="K36" i="3" s="1"/>
  <c r="E35" i="3"/>
  <c r="K35" i="3" s="1"/>
  <c r="E34" i="3"/>
  <c r="K34" i="3" s="1"/>
  <c r="E33" i="3"/>
  <c r="K33" i="3" s="1"/>
  <c r="E32" i="3"/>
  <c r="K32" i="3" s="1"/>
  <c r="E30" i="3"/>
  <c r="K30" i="3" s="1"/>
  <c r="E29" i="3"/>
  <c r="K29" i="3" s="1"/>
  <c r="E28" i="3"/>
  <c r="K28" i="3" s="1"/>
  <c r="K26" i="3" s="1"/>
  <c r="J26" i="3"/>
  <c r="I26" i="3"/>
  <c r="H26" i="3"/>
  <c r="G26" i="3"/>
  <c r="F26" i="3"/>
  <c r="E26" i="3"/>
  <c r="D26" i="3"/>
  <c r="B26" i="3"/>
  <c r="E24" i="3"/>
  <c r="K24" i="3" s="1"/>
  <c r="E23" i="3"/>
  <c r="K23" i="3" s="1"/>
  <c r="E22" i="3"/>
  <c r="K22" i="3" s="1"/>
  <c r="E21" i="3"/>
  <c r="K21" i="3" s="1"/>
  <c r="E20" i="3"/>
  <c r="K20" i="3" s="1"/>
  <c r="E19" i="3"/>
  <c r="K19" i="3" s="1"/>
  <c r="L19" i="3" s="1"/>
  <c r="E18" i="3"/>
  <c r="K18" i="3" s="1"/>
  <c r="E17" i="3"/>
  <c r="K17" i="3" s="1"/>
  <c r="K15" i="3" s="1"/>
  <c r="I15" i="3"/>
  <c r="H15" i="3"/>
  <c r="G15" i="3"/>
  <c r="F15" i="3"/>
  <c r="E15" i="3"/>
  <c r="D15" i="3"/>
  <c r="B15" i="3"/>
  <c r="M19" i="3" l="1"/>
  <c r="M30" i="3"/>
  <c r="L30" i="3"/>
  <c r="M32" i="3"/>
  <c r="L32" i="3"/>
  <c r="M44" i="3"/>
  <c r="L44" i="3"/>
  <c r="E32" i="2" l="1"/>
  <c r="E30" i="2"/>
  <c r="E49" i="2"/>
  <c r="K49" i="2" s="1"/>
  <c r="E48" i="2"/>
  <c r="K48" i="2" s="1"/>
  <c r="E47" i="2"/>
  <c r="K47" i="2" s="1"/>
  <c r="E46" i="2"/>
  <c r="K46" i="2" s="1"/>
  <c r="E45" i="2"/>
  <c r="K45" i="2" s="1"/>
  <c r="E44" i="2"/>
  <c r="K44" i="2" s="1"/>
  <c r="E43" i="2"/>
  <c r="K43" i="2" s="1"/>
  <c r="E42" i="2"/>
  <c r="K42" i="2" s="1"/>
  <c r="I40" i="2"/>
  <c r="H40" i="2"/>
  <c r="G40" i="2"/>
  <c r="F40" i="2"/>
  <c r="E40" i="2"/>
  <c r="D40" i="2"/>
  <c r="B40" i="2"/>
  <c r="E38" i="2"/>
  <c r="K38" i="2" s="1"/>
  <c r="E37" i="2"/>
  <c r="K37" i="2" s="1"/>
  <c r="E36" i="2"/>
  <c r="K36" i="2" s="1"/>
  <c r="E35" i="2"/>
  <c r="K35" i="2" s="1"/>
  <c r="E34" i="2"/>
  <c r="K34" i="2" s="1"/>
  <c r="E33" i="2"/>
  <c r="K33" i="2" s="1"/>
  <c r="K32" i="2"/>
  <c r="L32" i="2" s="1"/>
  <c r="K30" i="2"/>
  <c r="L30" i="2" s="1"/>
  <c r="E29" i="2"/>
  <c r="K29" i="2" s="1"/>
  <c r="E28" i="2"/>
  <c r="K28" i="2" s="1"/>
  <c r="J26" i="2"/>
  <c r="I26" i="2"/>
  <c r="H26" i="2"/>
  <c r="G26" i="2"/>
  <c r="F26" i="2"/>
  <c r="E26" i="2"/>
  <c r="D26" i="2"/>
  <c r="B26" i="2"/>
  <c r="E24" i="2"/>
  <c r="K24" i="2" s="1"/>
  <c r="E23" i="2"/>
  <c r="K23" i="2" s="1"/>
  <c r="E22" i="2"/>
  <c r="K22" i="2" s="1"/>
  <c r="E21" i="2"/>
  <c r="K21" i="2" s="1"/>
  <c r="E20" i="2"/>
  <c r="K20" i="2" s="1"/>
  <c r="E19" i="2"/>
  <c r="K19" i="2" s="1"/>
  <c r="L19" i="2" s="1"/>
  <c r="E18" i="2"/>
  <c r="K18" i="2" s="1"/>
  <c r="E17" i="2"/>
  <c r="K17" i="2" s="1"/>
  <c r="J15" i="2"/>
  <c r="I15" i="2"/>
  <c r="H15" i="2"/>
  <c r="G15" i="2"/>
  <c r="F15" i="2"/>
  <c r="E15" i="2"/>
  <c r="D15" i="2"/>
  <c r="B15" i="2"/>
  <c r="M19" i="2" l="1"/>
  <c r="M30" i="2"/>
  <c r="M32" i="2"/>
  <c r="M44" i="2"/>
  <c r="L44" i="2"/>
  <c r="E24" i="1"/>
  <c r="E19" i="1"/>
  <c r="H26" i="1" l="1"/>
  <c r="I40" i="1"/>
  <c r="D40" i="1" l="1"/>
  <c r="F40" i="1"/>
  <c r="G40" i="1"/>
  <c r="H40" i="1"/>
  <c r="E43" i="1" l="1"/>
  <c r="E44" i="1"/>
  <c r="E45" i="1"/>
  <c r="E46" i="1"/>
  <c r="E47" i="1"/>
  <c r="E48" i="1"/>
  <c r="E49" i="1"/>
  <c r="K49" i="1" s="1"/>
  <c r="E42" i="1"/>
  <c r="E40" i="1" s="1"/>
  <c r="K42" i="1"/>
  <c r="K43" i="1"/>
  <c r="K44" i="1"/>
  <c r="M44" i="1" s="1"/>
  <c r="K45" i="1"/>
  <c r="K46" i="1"/>
  <c r="K47" i="1"/>
  <c r="K48" i="1"/>
  <c r="B40" i="1"/>
  <c r="L44" i="1" l="1"/>
  <c r="E32" i="1"/>
  <c r="K32" i="1" s="1"/>
  <c r="E33" i="1"/>
  <c r="K33" i="1" s="1"/>
  <c r="E34" i="1"/>
  <c r="K34" i="1" s="1"/>
  <c r="E35" i="1"/>
  <c r="K35" i="1" s="1"/>
  <c r="E36" i="1"/>
  <c r="K36" i="1" s="1"/>
  <c r="E37" i="1"/>
  <c r="K37" i="1" s="1"/>
  <c r="E38" i="1"/>
  <c r="K38" i="1" s="1"/>
  <c r="E29" i="1"/>
  <c r="K29" i="1" s="1"/>
  <c r="E30" i="1"/>
  <c r="K30" i="1" s="1"/>
  <c r="E28" i="1"/>
  <c r="K28" i="1" s="1"/>
  <c r="D26" i="1"/>
  <c r="E26" i="1"/>
  <c r="F26" i="1"/>
  <c r="G26" i="1"/>
  <c r="I26" i="1"/>
  <c r="J26" i="1"/>
  <c r="B26" i="1"/>
  <c r="G15" i="1"/>
  <c r="H15" i="1"/>
  <c r="I15" i="1"/>
  <c r="J15" i="1"/>
  <c r="D15" i="1"/>
  <c r="F15" i="1"/>
  <c r="B15" i="1"/>
  <c r="M32" i="1" l="1"/>
  <c r="L32" i="1"/>
  <c r="M30" i="1"/>
  <c r="L30" i="1"/>
  <c r="E18" i="1" l="1"/>
  <c r="E20" i="1"/>
  <c r="E21" i="1"/>
  <c r="E22" i="1"/>
  <c r="E23" i="1"/>
  <c r="K18" i="1"/>
  <c r="K19" i="1"/>
  <c r="K20" i="1"/>
  <c r="K21" i="1"/>
  <c r="K22" i="1"/>
  <c r="K23" i="1"/>
  <c r="K24" i="1"/>
  <c r="E17" i="1"/>
  <c r="K17" i="1" s="1"/>
  <c r="M19" i="1" l="1"/>
  <c r="L19" i="1"/>
  <c r="E15" i="1"/>
</calcChain>
</file>

<file path=xl/sharedStrings.xml><?xml version="1.0" encoding="utf-8"?>
<sst xmlns="http://schemas.openxmlformats.org/spreadsheetml/2006/main" count="1048" uniqueCount="71">
  <si>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</si>
  <si>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</si>
  <si>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</si>
  <si>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</si>
  <si>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</si>
  <si>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</si>
  <si>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</si>
  <si>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</si>
  <si>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</si>
  <si>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</si>
  <si>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</si>
  <si>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</si>
  <si>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</si>
  <si>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</si>
  <si>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</si>
  <si>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</si>
  <si>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</si>
  <si>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</si>
  <si>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</si>
  <si>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</si>
  <si>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</si>
  <si>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</si>
  <si>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</si>
  <si>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</si>
  <si>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</si>
  <si>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</si>
  <si>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</si>
  <si>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</si>
  <si>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</si>
  <si>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</si>
  <si>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</si>
  <si>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 )
</t>
  </si>
  <si>
    <t xml:space="preserve">педагогические работники образовательных организаций, реализующие программы дошкольного образования </t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</si>
  <si>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</si>
  <si>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</si>
  <si>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</si>
  <si>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</si>
  <si>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</si>
  <si>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>заведующие учебной частью образовательных организаций, реализующие программы общего образования</t>
  </si>
  <si>
    <t xml:space="preserve">учителя </t>
  </si>
  <si>
    <t>Среднемесячная  заработная плата работников</t>
  </si>
  <si>
    <t>в том числе фактическое количество шт. ед.,  занятых другими работниками учреждения и внешними совместителями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</si>
  <si>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</si>
  <si>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</si>
  <si>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</si>
  <si>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Областной бюджет</t>
  </si>
  <si>
    <t>Муниципальный бюджет</t>
  </si>
  <si>
    <t>Внебюджетные средства</t>
  </si>
  <si>
    <t>муниципальных  образовательных организаций Тульской области</t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</si>
  <si>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</si>
  <si>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</si>
  <si>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 xml:space="preserve">С.В. Пашков </t>
  </si>
  <si>
    <t>Исп. Борисова И.И.</t>
  </si>
  <si>
    <t>Тел. 8(48754)6-14-81</t>
  </si>
  <si>
    <r>
      <t>за_</t>
    </r>
    <r>
      <rPr>
        <u/>
        <sz val="14"/>
        <color theme="1"/>
        <rFont val="Times New Roman"/>
        <family val="1"/>
        <charset val="204"/>
      </rPr>
      <t>ЯНВАРЬ</t>
    </r>
    <r>
      <rPr>
        <sz val="14"/>
        <color theme="1"/>
        <rFont val="Times New Roman"/>
        <family val="1"/>
        <charset val="204"/>
      </rPr>
      <t xml:space="preserve"> 2017 год</t>
    </r>
  </si>
  <si>
    <r>
      <t>Размер фонда оплаты труда, без начислений</t>
    </r>
    <r>
      <rPr>
        <sz val="14"/>
        <color theme="1"/>
        <rFont val="Times New Roman"/>
        <family val="1"/>
        <charset val="204"/>
      </rPr>
      <t>*</t>
    </r>
  </si>
  <si>
    <t xml:space="preserve">работники, всего: 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</si>
  <si>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</si>
  <si>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*Примечание: Размер фонда оплаты труда, без начислений, показывать с тремя знаками после запятой.</t>
  </si>
  <si>
    <r>
      <t>за_</t>
    </r>
    <r>
      <rPr>
        <b/>
        <u/>
        <sz val="14"/>
        <color theme="1"/>
        <rFont val="Times New Roman"/>
        <family val="1"/>
        <charset val="204"/>
      </rPr>
      <t>ФЕВРАЛЬ</t>
    </r>
    <r>
      <rPr>
        <sz val="14"/>
        <color theme="1"/>
        <rFont val="Times New Roman"/>
        <family val="1"/>
        <charset val="204"/>
      </rPr>
      <t xml:space="preserve"> 2017 год</t>
    </r>
  </si>
  <si>
    <t>за_МАРТ 2017 год</t>
  </si>
  <si>
    <t>за_АПРЕЛЬ 2017 год</t>
  </si>
  <si>
    <r>
      <t>за_</t>
    </r>
    <r>
      <rPr>
        <b/>
        <sz val="14"/>
        <color theme="1"/>
        <rFont val="Times New Roman"/>
        <family val="1"/>
        <charset val="204"/>
      </rPr>
      <t>май</t>
    </r>
    <r>
      <rPr>
        <sz val="14"/>
        <color theme="1"/>
        <rFont val="Times New Roman"/>
        <family val="1"/>
        <charset val="204"/>
      </rPr>
      <t xml:space="preserve">  2017 год</t>
    </r>
  </si>
  <si>
    <t xml:space="preserve">Заместитель председателя комитета </t>
  </si>
  <si>
    <t>Е.А. Кравченко</t>
  </si>
  <si>
    <r>
      <t>за_</t>
    </r>
    <r>
      <rPr>
        <b/>
        <sz val="14"/>
        <color theme="1"/>
        <rFont val="Times New Roman"/>
        <family val="1"/>
        <charset val="204"/>
      </rPr>
      <t xml:space="preserve">июня </t>
    </r>
    <r>
      <rPr>
        <sz val="14"/>
        <color theme="1"/>
        <rFont val="Times New Roman"/>
        <family val="1"/>
        <charset val="204"/>
      </rPr>
      <t xml:space="preserve">  2017 год</t>
    </r>
  </si>
  <si>
    <t>С.В. Пашков</t>
  </si>
  <si>
    <r>
      <t>за_</t>
    </r>
    <r>
      <rPr>
        <b/>
        <sz val="14"/>
        <color theme="1"/>
        <rFont val="Times New Roman"/>
        <family val="1"/>
        <charset val="204"/>
      </rPr>
      <t xml:space="preserve">июля </t>
    </r>
    <r>
      <rPr>
        <sz val="14"/>
        <color theme="1"/>
        <rFont val="Times New Roman"/>
        <family val="1"/>
        <charset val="204"/>
      </rPr>
      <t xml:space="preserve">  2017 год</t>
    </r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</si>
  <si>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август </t>
    </r>
    <r>
      <rPr>
        <sz val="14"/>
        <color theme="1"/>
        <rFont val="Times New Roman"/>
        <family val="1"/>
        <charset val="204"/>
      </rPr>
      <t xml:space="preserve">  2017 год</t>
    </r>
  </si>
  <si>
    <t xml:space="preserve"> Заместитель председателя комитета </t>
  </si>
  <si>
    <t>Тел. 8(48754) 6-14-81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</si>
</sst>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Border="1"/>
    <xf numFmtId="0" fontId="5" fillId="0" borderId="12" xfId="0" applyFont="1" applyBorder="1"/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justify" vertical="top" wrapText="1"/>
    </xf>
    <xf numFmtId="164" fontId="5" fillId="7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12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/>
    <xf numFmtId="0" fontId="14" fillId="0" borderId="0" xfId="0" applyFon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ont="1" applyFill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7" fillId="0" borderId="0" xfId="0" applyFont="1"/>
    <xf numFmtId="0" fontId="17" fillId="0" borderId="12" xfId="0" applyFont="1" applyBorder="1"/>
    <xf numFmtId="0" fontId="17" fillId="0" borderId="0" xfId="0" applyFont="1" applyAlignment="1">
      <alignment horizontal="center"/>
    </xf>
    <xf numFmtId="164" fontId="17" fillId="7" borderId="0" xfId="0" applyNumberFormat="1" applyFont="1" applyFill="1" applyAlignment="1">
      <alignment horizontal="center"/>
    </xf>
    <xf numFmtId="0" fontId="18" fillId="0" borderId="0" xfId="0" applyFont="1"/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164" fontId="2" fillId="7" borderId="2" xfId="0" applyNumberFormat="1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19" zoomScale="60" zoomScaleNormal="75" workbookViewId="0">
      <selection activeCell="A19" sqref="A19:XFD19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0" t="s">
        <v>40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18" x14ac:dyDescent="0.4">
      <c r="A3" s="130" t="s">
        <v>48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ht="18" x14ac:dyDescent="0.4">
      <c r="A4" s="130" t="s">
        <v>54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6" x14ac:dyDescent="0.35">
      <c r="A5" s="131" t="s">
        <v>10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1:16" ht="18" x14ac:dyDescent="0.4">
      <c r="A6" s="132" t="s">
        <v>49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6" ht="15.5" x14ac:dyDescent="0.35">
      <c r="A7" s="133" t="s">
        <v>25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6" x14ac:dyDescent="0.35">
      <c r="K8" s="73"/>
    </row>
    <row r="9" spans="1:16" ht="27" customHeight="1" x14ac:dyDescent="0.35">
      <c r="A9" s="125" t="s">
        <v>11</v>
      </c>
      <c r="B9" s="128" t="s">
        <v>27</v>
      </c>
      <c r="C9" s="129"/>
      <c r="D9" s="115" t="s">
        <v>12</v>
      </c>
      <c r="E9" s="128" t="s">
        <v>55</v>
      </c>
      <c r="F9" s="134"/>
      <c r="G9" s="134"/>
      <c r="H9" s="134"/>
      <c r="I9" s="134"/>
      <c r="J9" s="134"/>
      <c r="K9" s="117" t="s">
        <v>13</v>
      </c>
      <c r="L9" s="120" t="s">
        <v>29</v>
      </c>
      <c r="M9" s="120" t="s">
        <v>30</v>
      </c>
      <c r="N9" s="124" t="s">
        <v>31</v>
      </c>
      <c r="O9" s="124"/>
      <c r="P9" s="124"/>
    </row>
    <row r="10" spans="1:16" ht="88.5" customHeight="1" x14ac:dyDescent="0.35">
      <c r="A10" s="125"/>
      <c r="B10" s="115" t="s">
        <v>21</v>
      </c>
      <c r="C10" s="115" t="s">
        <v>41</v>
      </c>
      <c r="D10" s="123"/>
      <c r="E10" s="115" t="s">
        <v>21</v>
      </c>
      <c r="F10" s="126" t="s">
        <v>20</v>
      </c>
      <c r="G10" s="134"/>
      <c r="H10" s="134"/>
      <c r="I10" s="8"/>
      <c r="J10" s="115" t="s">
        <v>19</v>
      </c>
      <c r="K10" s="118"/>
      <c r="L10" s="121"/>
      <c r="M10" s="121"/>
      <c r="N10" s="124"/>
      <c r="O10" s="124"/>
      <c r="P10" s="124"/>
    </row>
    <row r="11" spans="1:16" ht="276" customHeight="1" x14ac:dyDescent="0.35">
      <c r="A11" s="125"/>
      <c r="B11" s="116"/>
      <c r="C11" s="116"/>
      <c r="D11" s="123"/>
      <c r="E11" s="135"/>
      <c r="F11" s="13" t="s">
        <v>24</v>
      </c>
      <c r="G11" s="13" t="s">
        <v>22</v>
      </c>
      <c r="H11" s="6" t="s">
        <v>23</v>
      </c>
      <c r="I11" s="6" t="s">
        <v>44</v>
      </c>
      <c r="J11" s="116"/>
      <c r="K11" s="119"/>
      <c r="L11" s="122"/>
      <c r="M11" s="122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15"/>
      <c r="B12" s="126" t="s">
        <v>28</v>
      </c>
      <c r="C12" s="127"/>
      <c r="D12" s="12" t="s">
        <v>0</v>
      </c>
      <c r="E12" s="12" t="s">
        <v>1</v>
      </c>
      <c r="F12" s="12" t="s">
        <v>1</v>
      </c>
      <c r="G12" s="12" t="s">
        <v>1</v>
      </c>
      <c r="H12" s="12" t="s">
        <v>1</v>
      </c>
      <c r="I12" s="12" t="s">
        <v>1</v>
      </c>
      <c r="J12" s="12" t="s">
        <v>1</v>
      </c>
      <c r="K12" s="75" t="s">
        <v>18</v>
      </c>
      <c r="L12" s="12" t="s">
        <v>17</v>
      </c>
      <c r="M12" s="12" t="s">
        <v>17</v>
      </c>
      <c r="N12" s="12" t="s">
        <v>1</v>
      </c>
      <c r="O12" s="12" t="s">
        <v>1</v>
      </c>
      <c r="P12" s="12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672.5</v>
      </c>
      <c r="E15" s="43">
        <f t="shared" si="0"/>
        <v>11437.991</v>
      </c>
      <c r="F15" s="43">
        <f t="shared" si="0"/>
        <v>9.4879999999999995</v>
      </c>
      <c r="G15" s="43">
        <f t="shared" si="0"/>
        <v>112.77199999999999</v>
      </c>
      <c r="H15" s="43">
        <f t="shared" si="0"/>
        <v>9773.4759999999987</v>
      </c>
      <c r="I15" s="43">
        <f t="shared" si="0"/>
        <v>1542.2550000000001</v>
      </c>
      <c r="J15" s="43">
        <f t="shared" si="0"/>
        <v>0</v>
      </c>
      <c r="K15" s="45"/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471.43900000000002</v>
      </c>
      <c r="F17" s="44">
        <v>0</v>
      </c>
      <c r="G17" s="44">
        <v>7.0670000000000002</v>
      </c>
      <c r="H17" s="44">
        <v>464.37200000000001</v>
      </c>
      <c r="I17" s="44"/>
      <c r="J17" s="44"/>
      <c r="K17" s="45">
        <f>(E17/D17)*1000</f>
        <v>36264.538461538461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818.05700000000002</v>
      </c>
      <c r="F18" s="44">
        <v>6.7789999999999999</v>
      </c>
      <c r="G18" s="44"/>
      <c r="H18" s="44">
        <v>811.27800000000002</v>
      </c>
      <c r="I18" s="44"/>
      <c r="J18" s="44"/>
      <c r="K18" s="45">
        <f t="shared" ref="K18:K24" si="2">(E18/D18)*1000</f>
        <v>34810.936170212772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4576.2339999999995</v>
      </c>
      <c r="F19" s="44">
        <v>2.7090000000000001</v>
      </c>
      <c r="G19" s="44">
        <v>105.705</v>
      </c>
      <c r="H19" s="44">
        <v>4467.82</v>
      </c>
      <c r="I19" s="44"/>
      <c r="J19" s="44"/>
      <c r="K19" s="45">
        <f t="shared" si="2"/>
        <v>20429.616071428569</v>
      </c>
      <c r="L19" s="48">
        <f>(K19/20600)*100</f>
        <v>99.172893550624124</v>
      </c>
      <c r="M19" s="48">
        <f>(K19/25216)*100</f>
        <v>81.018464750271917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 x14ac:dyDescent="0.35">
      <c r="A24" s="25" t="s">
        <v>5</v>
      </c>
      <c r="B24" s="43">
        <v>547.4</v>
      </c>
      <c r="C24" s="21" t="s">
        <v>37</v>
      </c>
      <c r="D24" s="44">
        <v>412</v>
      </c>
      <c r="E24" s="44">
        <f>H24+I24</f>
        <v>5572.2610000000004</v>
      </c>
      <c r="F24" s="44"/>
      <c r="G24" s="44"/>
      <c r="H24" s="44">
        <v>4030.0059999999999</v>
      </c>
      <c r="I24" s="44">
        <v>1542.2550000000001</v>
      </c>
      <c r="J24" s="44"/>
      <c r="K24" s="45">
        <f t="shared" si="2"/>
        <v>13524.905339805826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831.5</v>
      </c>
      <c r="E26" s="50">
        <f t="shared" si="3"/>
        <v>18416.224999999999</v>
      </c>
      <c r="F26" s="50">
        <f t="shared" si="3"/>
        <v>78.468000000000004</v>
      </c>
      <c r="G26" s="50">
        <f t="shared" si="3"/>
        <v>254.761</v>
      </c>
      <c r="H26" s="50">
        <f>H28+H29+H30+H37+H38</f>
        <v>18082.995999999999</v>
      </c>
      <c r="I26" s="50">
        <f t="shared" si="3"/>
        <v>0</v>
      </c>
      <c r="J26" s="50">
        <f t="shared" si="3"/>
        <v>0</v>
      </c>
      <c r="K26" s="52"/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23</v>
      </c>
      <c r="E28" s="51">
        <f>F28+G28+H28</f>
        <v>1047.3519999999999</v>
      </c>
      <c r="F28" s="51">
        <v>25.542999999999999</v>
      </c>
      <c r="G28" s="51">
        <v>11.423</v>
      </c>
      <c r="H28" s="51">
        <v>1010.386</v>
      </c>
      <c r="I28" s="51"/>
      <c r="J28" s="51"/>
      <c r="K28" s="52">
        <f>(E28/D28)*1000</f>
        <v>45537.043478260865</v>
      </c>
      <c r="L28" s="51" t="s">
        <v>2</v>
      </c>
      <c r="M28" s="51" t="s">
        <v>2</v>
      </c>
      <c r="N28" s="29"/>
      <c r="O28" s="29"/>
      <c r="P28" s="29"/>
    </row>
    <row r="29" spans="1:16" ht="152.25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2218.4650000000001</v>
      </c>
      <c r="F29" s="51">
        <v>8.1760000000000002</v>
      </c>
      <c r="G29" s="51"/>
      <c r="H29" s="51">
        <v>2210.2890000000002</v>
      </c>
      <c r="I29" s="51"/>
      <c r="J29" s="51"/>
      <c r="K29" s="52">
        <f t="shared" ref="K29:K48" si="5">(E29/D29)*1000</f>
        <v>49853.146067415735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432</v>
      </c>
      <c r="E30" s="51">
        <f t="shared" si="4"/>
        <v>10781.596</v>
      </c>
      <c r="F30" s="51">
        <v>44.749000000000002</v>
      </c>
      <c r="G30" s="51">
        <v>243.33799999999999</v>
      </c>
      <c r="H30" s="51">
        <v>10493.509</v>
      </c>
      <c r="I30" s="51"/>
      <c r="J30" s="51"/>
      <c r="K30" s="52">
        <f t="shared" si="5"/>
        <v>24957.398148148146</v>
      </c>
      <c r="L30" s="60">
        <f>(K30/24816)*100</f>
        <v>100.56978621916564</v>
      </c>
      <c r="M30" s="60">
        <f>(K30/26543.96)*100</f>
        <v>94.022889381042418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57">
        <v>398</v>
      </c>
      <c r="E32" s="51">
        <f t="shared" si="4"/>
        <v>10023.723</v>
      </c>
      <c r="F32" s="57">
        <v>43.475000000000001</v>
      </c>
      <c r="G32" s="57">
        <v>243.33799999999999</v>
      </c>
      <c r="H32" s="57">
        <v>9736.91</v>
      </c>
      <c r="I32" s="57"/>
      <c r="J32" s="57"/>
      <c r="K32" s="52">
        <f t="shared" si="5"/>
        <v>25185.233668341709</v>
      </c>
      <c r="L32" s="60">
        <f>(K32/24816)*100</f>
        <v>101.48788551072579</v>
      </c>
      <c r="M32" s="60">
        <f>(K32/26543.96)*100</f>
        <v>94.881222200235797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178.85599999999999</v>
      </c>
      <c r="F37" s="51"/>
      <c r="G37" s="51"/>
      <c r="H37" s="51">
        <v>178.85599999999999</v>
      </c>
      <c r="I37" s="51"/>
      <c r="J37" s="51"/>
      <c r="K37" s="52">
        <f t="shared" si="5"/>
        <v>19872.888888888887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323</v>
      </c>
      <c r="E38" s="51">
        <f t="shared" si="4"/>
        <v>4189.9560000000001</v>
      </c>
      <c r="F38" s="51"/>
      <c r="G38" s="51"/>
      <c r="H38" s="51">
        <v>4189.9560000000001</v>
      </c>
      <c r="I38" s="51"/>
      <c r="J38" s="51"/>
      <c r="K38" s="52">
        <f t="shared" si="5"/>
        <v>12972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78</v>
      </c>
      <c r="E40" s="33">
        <f t="shared" si="6"/>
        <v>1642.8520000000001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1635.069</v>
      </c>
      <c r="J40" s="35"/>
      <c r="K40" s="71"/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86.751999999999995</v>
      </c>
      <c r="F42" s="70">
        <v>3.1459999999999999</v>
      </c>
      <c r="G42" s="70"/>
      <c r="H42" s="70"/>
      <c r="I42" s="70">
        <v>83.605999999999995</v>
      </c>
      <c r="J42" s="70"/>
      <c r="K42" s="71">
        <f t="shared" si="5"/>
        <v>43376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7">F43+G43+H43+I43</f>
        <v>187.822</v>
      </c>
      <c r="F43" s="70">
        <v>2.831</v>
      </c>
      <c r="G43" s="70"/>
      <c r="H43" s="70"/>
      <c r="I43" s="70">
        <v>184.99100000000001</v>
      </c>
      <c r="J43" s="70"/>
      <c r="K43" s="71">
        <f t="shared" si="5"/>
        <v>46955.5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</v>
      </c>
      <c r="E44" s="70">
        <f t="shared" si="7"/>
        <v>945.30799999999999</v>
      </c>
      <c r="F44" s="70">
        <v>1.806</v>
      </c>
      <c r="G44" s="70"/>
      <c r="H44" s="70"/>
      <c r="I44" s="70">
        <v>943.50199999999995</v>
      </c>
      <c r="J44" s="70"/>
      <c r="K44" s="71">
        <f t="shared" si="5"/>
        <v>23056.292682926829</v>
      </c>
      <c r="L44" s="74">
        <f>(K44/24800)*100</f>
        <v>92.968922108575924</v>
      </c>
      <c r="M44" s="74">
        <f>(K44/25574)*100</f>
        <v>90.155207174970002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7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7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7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7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31</v>
      </c>
      <c r="E49" s="70">
        <f t="shared" si="7"/>
        <v>422.97</v>
      </c>
      <c r="F49" s="70"/>
      <c r="G49" s="70"/>
      <c r="H49" s="70"/>
      <c r="I49" s="70">
        <v>422.97</v>
      </c>
      <c r="J49" s="70"/>
      <c r="K49" s="71">
        <f>(E49/D49)*1000</f>
        <v>13644.193548387097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14" t="s">
        <v>58</v>
      </c>
      <c r="B50" s="114"/>
      <c r="C50" s="114"/>
      <c r="D50" s="114"/>
      <c r="E50" s="114"/>
      <c r="F50" s="114"/>
      <c r="G50" s="114"/>
      <c r="H50" s="114"/>
      <c r="I50" s="11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11"/>
      <c r="B51" s="11"/>
      <c r="C51" s="11"/>
      <c r="D51" s="11"/>
      <c r="E51" s="11"/>
      <c r="F51" s="11"/>
      <c r="G51" s="18"/>
      <c r="H51" s="11"/>
      <c r="I51" s="11"/>
      <c r="J51" s="1"/>
      <c r="K51" s="72"/>
      <c r="L51" s="5"/>
      <c r="M51" s="5"/>
      <c r="N51" s="15"/>
      <c r="O51" s="15"/>
      <c r="P51" s="15"/>
    </row>
    <row r="52" spans="1:16" ht="21" customHeight="1" x14ac:dyDescent="0.4">
      <c r="A52" s="2" t="s">
        <v>50</v>
      </c>
      <c r="B52" s="2"/>
      <c r="C52" s="2"/>
      <c r="D52" s="16"/>
      <c r="E52" s="2"/>
      <c r="F52" s="2" t="s">
        <v>51</v>
      </c>
      <c r="G52" s="4"/>
      <c r="H52" s="2"/>
      <c r="I52" s="2"/>
      <c r="J52" s="2"/>
      <c r="K52" s="40"/>
    </row>
    <row r="53" spans="1:16" ht="18" x14ac:dyDescent="0.4">
      <c r="A53" s="2"/>
      <c r="B53" s="2"/>
      <c r="C53" s="2"/>
      <c r="D53" s="10" t="s">
        <v>8</v>
      </c>
      <c r="E53" s="2"/>
      <c r="F53" s="2"/>
      <c r="G53" s="4"/>
      <c r="H53" s="2"/>
      <c r="I53" s="2"/>
      <c r="J53" s="2"/>
      <c r="K53" s="40"/>
    </row>
    <row r="54" spans="1:16" ht="18" x14ac:dyDescent="0.4">
      <c r="A54" s="4" t="s">
        <v>9</v>
      </c>
      <c r="B54" s="2"/>
      <c r="C54" s="2"/>
      <c r="D54" s="2"/>
      <c r="E54" s="2"/>
      <c r="F54" s="2"/>
      <c r="G54" s="4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N9:P10"/>
    <mergeCell ref="A9:A12"/>
    <mergeCell ref="B12:C12"/>
    <mergeCell ref="B9:C9"/>
    <mergeCell ref="A2:P2"/>
    <mergeCell ref="A3:P3"/>
    <mergeCell ref="A4:P4"/>
    <mergeCell ref="A5:P5"/>
    <mergeCell ref="A6:P6"/>
    <mergeCell ref="A7:P7"/>
    <mergeCell ref="E9:J9"/>
    <mergeCell ref="F10:H10"/>
    <mergeCell ref="E10:E11"/>
    <mergeCell ref="B10:B11"/>
    <mergeCell ref="C10:C11"/>
    <mergeCell ref="A50:H50"/>
    <mergeCell ref="J10:J11"/>
    <mergeCell ref="K9:K11"/>
    <mergeCell ref="L9:L11"/>
    <mergeCell ref="M9:M11"/>
    <mergeCell ref="D9:D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19" zoomScale="60" workbookViewId="0">
      <selection activeCell="G29" sqref="G29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0" t="s">
        <v>40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18" x14ac:dyDescent="0.4">
      <c r="A3" s="130" t="s">
        <v>48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ht="18" x14ac:dyDescent="0.4">
      <c r="A4" s="130" t="s">
        <v>59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6" x14ac:dyDescent="0.35">
      <c r="A5" s="131" t="s">
        <v>10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1:16" ht="18" x14ac:dyDescent="0.4">
      <c r="A6" s="132" t="s">
        <v>49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6" ht="15.5" x14ac:dyDescent="0.35">
      <c r="A7" s="133" t="s">
        <v>25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6" x14ac:dyDescent="0.35">
      <c r="K8" s="73"/>
    </row>
    <row r="9" spans="1:16" ht="27" customHeight="1" x14ac:dyDescent="0.35">
      <c r="A9" s="125" t="s">
        <v>11</v>
      </c>
      <c r="B9" s="128" t="s">
        <v>27</v>
      </c>
      <c r="C9" s="129"/>
      <c r="D9" s="115" t="s">
        <v>12</v>
      </c>
      <c r="E9" s="128" t="s">
        <v>55</v>
      </c>
      <c r="F9" s="134"/>
      <c r="G9" s="134"/>
      <c r="H9" s="134"/>
      <c r="I9" s="134"/>
      <c r="J9" s="134"/>
      <c r="K9" s="117" t="s">
        <v>13</v>
      </c>
      <c r="L9" s="120" t="s">
        <v>29</v>
      </c>
      <c r="M9" s="120" t="s">
        <v>30</v>
      </c>
      <c r="N9" s="124" t="s">
        <v>31</v>
      </c>
      <c r="O9" s="124"/>
      <c r="P9" s="124"/>
    </row>
    <row r="10" spans="1:16" ht="88.5" customHeight="1" x14ac:dyDescent="0.35">
      <c r="A10" s="125"/>
      <c r="B10" s="115" t="s">
        <v>21</v>
      </c>
      <c r="C10" s="115" t="s">
        <v>41</v>
      </c>
      <c r="D10" s="123"/>
      <c r="E10" s="115" t="s">
        <v>21</v>
      </c>
      <c r="F10" s="126" t="s">
        <v>20</v>
      </c>
      <c r="G10" s="134"/>
      <c r="H10" s="134"/>
      <c r="I10" s="8"/>
      <c r="J10" s="115" t="s">
        <v>19</v>
      </c>
      <c r="K10" s="118"/>
      <c r="L10" s="121"/>
      <c r="M10" s="121"/>
      <c r="N10" s="124"/>
      <c r="O10" s="124"/>
      <c r="P10" s="124"/>
    </row>
    <row r="11" spans="1:16" ht="276" customHeight="1" x14ac:dyDescent="0.35">
      <c r="A11" s="125"/>
      <c r="B11" s="116"/>
      <c r="C11" s="116"/>
      <c r="D11" s="123"/>
      <c r="E11" s="135"/>
      <c r="F11" s="79" t="s">
        <v>24</v>
      </c>
      <c r="G11" s="79" t="s">
        <v>22</v>
      </c>
      <c r="H11" s="6" t="s">
        <v>23</v>
      </c>
      <c r="I11" s="6" t="s">
        <v>44</v>
      </c>
      <c r="J11" s="116"/>
      <c r="K11" s="119"/>
      <c r="L11" s="122"/>
      <c r="M11" s="122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15"/>
      <c r="B12" s="126" t="s">
        <v>28</v>
      </c>
      <c r="C12" s="127"/>
      <c r="D12" s="78" t="s">
        <v>0</v>
      </c>
      <c r="E12" s="78" t="s">
        <v>1</v>
      </c>
      <c r="F12" s="78" t="s">
        <v>1</v>
      </c>
      <c r="G12" s="78" t="s">
        <v>1</v>
      </c>
      <c r="H12" s="78" t="s">
        <v>1</v>
      </c>
      <c r="I12" s="78" t="s">
        <v>1</v>
      </c>
      <c r="J12" s="78" t="s">
        <v>1</v>
      </c>
      <c r="K12" s="75" t="s">
        <v>18</v>
      </c>
      <c r="L12" s="78" t="s">
        <v>17</v>
      </c>
      <c r="M12" s="78" t="s">
        <v>17</v>
      </c>
      <c r="N12" s="78" t="s">
        <v>1</v>
      </c>
      <c r="O12" s="78" t="s">
        <v>1</v>
      </c>
      <c r="P12" s="78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672.5</v>
      </c>
      <c r="E15" s="43">
        <f t="shared" si="0"/>
        <v>11478.277</v>
      </c>
      <c r="F15" s="43">
        <f t="shared" si="0"/>
        <v>9.4879999999999995</v>
      </c>
      <c r="G15" s="43">
        <f t="shared" si="0"/>
        <v>123.428</v>
      </c>
      <c r="H15" s="43">
        <f t="shared" si="0"/>
        <v>9769.7759999999998</v>
      </c>
      <c r="I15" s="43">
        <f t="shared" si="0"/>
        <v>1575.585</v>
      </c>
      <c r="J15" s="43">
        <f t="shared" si="0"/>
        <v>0</v>
      </c>
      <c r="K15" s="45"/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470.88600000000002</v>
      </c>
      <c r="F17" s="44">
        <v>0</v>
      </c>
      <c r="G17" s="44">
        <v>6.4660000000000002</v>
      </c>
      <c r="H17" s="44">
        <v>464.42</v>
      </c>
      <c r="I17" s="44"/>
      <c r="J17" s="44"/>
      <c r="K17" s="45">
        <f>(E17/D17)*1000</f>
        <v>36222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857.79700000000003</v>
      </c>
      <c r="F18" s="44">
        <v>6.7789999999999999</v>
      </c>
      <c r="G18" s="44"/>
      <c r="H18" s="44">
        <v>851.01800000000003</v>
      </c>
      <c r="I18" s="44"/>
      <c r="J18" s="44"/>
      <c r="K18" s="45">
        <f t="shared" ref="K18:K24" si="2">(E18/D18)*1000</f>
        <v>36502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4596.317</v>
      </c>
      <c r="F19" s="44">
        <v>2.7090000000000001</v>
      </c>
      <c r="G19" s="44">
        <v>116.962</v>
      </c>
      <c r="H19" s="44">
        <v>4476.6459999999997</v>
      </c>
      <c r="I19" s="44"/>
      <c r="J19" s="44"/>
      <c r="K19" s="45">
        <f t="shared" si="2"/>
        <v>20519.272321428569</v>
      </c>
      <c r="L19" s="48">
        <f>(K19/20692)*100</f>
        <v>99.165244159233367</v>
      </c>
      <c r="M19" s="48">
        <f>(K19/25216)*100</f>
        <v>81.374017772162787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 x14ac:dyDescent="0.35">
      <c r="A24" s="25" t="s">
        <v>5</v>
      </c>
      <c r="B24" s="43">
        <v>547.4</v>
      </c>
      <c r="C24" s="21" t="s">
        <v>37</v>
      </c>
      <c r="D24" s="44">
        <v>412</v>
      </c>
      <c r="E24" s="44">
        <f>H24+I24</f>
        <v>5553.277</v>
      </c>
      <c r="F24" s="44"/>
      <c r="G24" s="44"/>
      <c r="H24" s="44">
        <v>3977.692</v>
      </c>
      <c r="I24" s="44">
        <v>1575.585</v>
      </c>
      <c r="J24" s="44"/>
      <c r="K24" s="45">
        <f t="shared" si="2"/>
        <v>13478.827669902912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831.5</v>
      </c>
      <c r="E26" s="50">
        <f t="shared" si="3"/>
        <v>18662.222000000002</v>
      </c>
      <c r="F26" s="50">
        <f t="shared" si="3"/>
        <v>78.468000000000004</v>
      </c>
      <c r="G26" s="50">
        <f t="shared" si="3"/>
        <v>289.13900000000001</v>
      </c>
      <c r="H26" s="50">
        <f>H28+H29+H30+H37+H38</f>
        <v>18294.614999999998</v>
      </c>
      <c r="I26" s="50">
        <f t="shared" si="3"/>
        <v>0</v>
      </c>
      <c r="J26" s="50">
        <f t="shared" si="3"/>
        <v>0</v>
      </c>
      <c r="K26" s="52"/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23</v>
      </c>
      <c r="E28" s="51">
        <f>F28+G28+H28</f>
        <v>1126.8799999999999</v>
      </c>
      <c r="F28" s="51">
        <v>25.542999999999999</v>
      </c>
      <c r="G28" s="51">
        <v>21.210999999999999</v>
      </c>
      <c r="H28" s="51">
        <v>1080.126</v>
      </c>
      <c r="I28" s="51"/>
      <c r="J28" s="51"/>
      <c r="K28" s="52">
        <f>(E28/D28)*1000</f>
        <v>48994.782608695641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2219.3020000000001</v>
      </c>
      <c r="F29" s="51">
        <v>8.1760000000000002</v>
      </c>
      <c r="G29" s="51"/>
      <c r="H29" s="51">
        <v>2211.1260000000002</v>
      </c>
      <c r="I29" s="51"/>
      <c r="J29" s="51"/>
      <c r="K29" s="52">
        <f t="shared" ref="K29:K49" si="5">(E29/D29)*1000</f>
        <v>49871.955056179781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432</v>
      </c>
      <c r="E30" s="51">
        <f>F30+G30+H30</f>
        <v>10972.587</v>
      </c>
      <c r="F30" s="51">
        <v>44.749000000000002</v>
      </c>
      <c r="G30" s="51">
        <v>267.928</v>
      </c>
      <c r="H30" s="51">
        <v>10659.91</v>
      </c>
      <c r="I30" s="51"/>
      <c r="J30" s="51"/>
      <c r="K30" s="52">
        <f t="shared" si="5"/>
        <v>25399.506944444442</v>
      </c>
      <c r="L30" s="60">
        <f>(K30/26500)*100</f>
        <v>95.847196016771477</v>
      </c>
      <c r="M30" s="60">
        <f>(K30/26543.96)*100</f>
        <v>95.688461497246237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57">
        <v>398</v>
      </c>
      <c r="E32" s="51">
        <f>F32+G32+H32</f>
        <v>10198.883</v>
      </c>
      <c r="F32" s="57">
        <v>43.475000000000001</v>
      </c>
      <c r="G32" s="57">
        <v>267.928</v>
      </c>
      <c r="H32" s="57">
        <v>9887.48</v>
      </c>
      <c r="I32" s="57"/>
      <c r="J32" s="57"/>
      <c r="K32" s="52">
        <f t="shared" si="5"/>
        <v>25625.334170854268</v>
      </c>
      <c r="L32" s="60">
        <f>(K32/26500)*100</f>
        <v>96.69937422963875</v>
      </c>
      <c r="M32" s="60">
        <f>(K32/26543.96)*100</f>
        <v>96.539228400186971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185.892</v>
      </c>
      <c r="F37" s="51"/>
      <c r="G37" s="51"/>
      <c r="H37" s="51">
        <v>185.892</v>
      </c>
      <c r="I37" s="51"/>
      <c r="J37" s="51"/>
      <c r="K37" s="52">
        <f t="shared" si="5"/>
        <v>20654.666666666668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323</v>
      </c>
      <c r="E38" s="51">
        <f t="shared" si="4"/>
        <v>4157.5609999999997</v>
      </c>
      <c r="F38" s="51"/>
      <c r="G38" s="51"/>
      <c r="H38" s="51">
        <v>4157.5609999999997</v>
      </c>
      <c r="I38" s="51"/>
      <c r="J38" s="51"/>
      <c r="K38" s="52">
        <f t="shared" si="5"/>
        <v>12871.705882352939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78</v>
      </c>
      <c r="E40" s="33">
        <f t="shared" si="6"/>
        <v>1599.0320000000002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1591.249</v>
      </c>
      <c r="J40" s="35"/>
      <c r="K40" s="71"/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88.372</v>
      </c>
      <c r="F42" s="70">
        <v>3.1459999999999999</v>
      </c>
      <c r="G42" s="70"/>
      <c r="H42" s="70"/>
      <c r="I42" s="70">
        <v>85.225999999999999</v>
      </c>
      <c r="J42" s="70"/>
      <c r="K42" s="71">
        <f t="shared" si="5"/>
        <v>44186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7">F43+G43+H43+I43</f>
        <v>181.70499999999998</v>
      </c>
      <c r="F43" s="70">
        <v>2.831</v>
      </c>
      <c r="G43" s="70"/>
      <c r="H43" s="70"/>
      <c r="I43" s="70">
        <v>178.874</v>
      </c>
      <c r="J43" s="70"/>
      <c r="K43" s="71">
        <f t="shared" si="5"/>
        <v>45426.249999999993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</v>
      </c>
      <c r="E44" s="70">
        <f t="shared" si="7"/>
        <v>932.45699999999999</v>
      </c>
      <c r="F44" s="70">
        <v>1.806</v>
      </c>
      <c r="G44" s="70"/>
      <c r="H44" s="70"/>
      <c r="I44" s="70">
        <v>930.65099999999995</v>
      </c>
      <c r="J44" s="70"/>
      <c r="K44" s="71">
        <f t="shared" si="5"/>
        <v>22742.853658536584</v>
      </c>
      <c r="L44" s="74">
        <f>(K44/24800)*100</f>
        <v>91.705055074744294</v>
      </c>
      <c r="M44" s="74">
        <f>(K44/25574)*100</f>
        <v>88.929591219741084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7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7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7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7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31</v>
      </c>
      <c r="E49" s="70">
        <f t="shared" si="7"/>
        <v>396.49799999999999</v>
      </c>
      <c r="F49" s="70"/>
      <c r="G49" s="70"/>
      <c r="H49" s="70"/>
      <c r="I49" s="70">
        <v>396.49799999999999</v>
      </c>
      <c r="J49" s="70"/>
      <c r="K49" s="71">
        <f t="shared" si="5"/>
        <v>12790.258064516129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14" t="s">
        <v>58</v>
      </c>
      <c r="B50" s="114"/>
      <c r="C50" s="114"/>
      <c r="D50" s="114"/>
      <c r="E50" s="114"/>
      <c r="F50" s="114"/>
      <c r="G50" s="114"/>
      <c r="H50" s="114"/>
      <c r="I50" s="77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77"/>
      <c r="B51" s="77"/>
      <c r="C51" s="77"/>
      <c r="D51" s="77"/>
      <c r="E51" s="77"/>
      <c r="F51" s="77"/>
      <c r="G51" s="18"/>
      <c r="H51" s="77"/>
      <c r="I51" s="77"/>
      <c r="J51" s="1"/>
      <c r="K51" s="72"/>
      <c r="L51" s="5"/>
      <c r="M51" s="5"/>
      <c r="N51" s="15"/>
      <c r="O51" s="15"/>
      <c r="P51" s="15"/>
    </row>
    <row r="52" spans="1:16" ht="21" customHeight="1" x14ac:dyDescent="0.4">
      <c r="A52" s="2" t="s">
        <v>50</v>
      </c>
      <c r="B52" s="2"/>
      <c r="C52" s="2"/>
      <c r="D52" s="16"/>
      <c r="E52" s="2"/>
      <c r="F52" s="2" t="s">
        <v>51</v>
      </c>
      <c r="G52" s="80"/>
      <c r="H52" s="2"/>
      <c r="I52" s="2"/>
      <c r="J52" s="2"/>
      <c r="K52" s="40"/>
    </row>
    <row r="53" spans="1:16" ht="18" x14ac:dyDescent="0.4">
      <c r="A53" s="2"/>
      <c r="B53" s="2"/>
      <c r="C53" s="2"/>
      <c r="D53" s="10" t="s">
        <v>8</v>
      </c>
      <c r="E53" s="2"/>
      <c r="F53" s="2"/>
      <c r="G53" s="80"/>
      <c r="H53" s="2"/>
      <c r="I53" s="2"/>
      <c r="J53" s="2"/>
      <c r="K53" s="40"/>
    </row>
    <row r="54" spans="1:16" ht="18" x14ac:dyDescent="0.4">
      <c r="A54" s="80" t="s">
        <v>9</v>
      </c>
      <c r="B54" s="2"/>
      <c r="C54" s="2"/>
      <c r="D54" s="2"/>
      <c r="E54" s="2"/>
      <c r="F54" s="2"/>
      <c r="G54" s="80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24" zoomScale="60" workbookViewId="0">
      <selection activeCell="J31" sqref="J31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0" t="s">
        <v>40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18" x14ac:dyDescent="0.4">
      <c r="A3" s="130" t="s">
        <v>48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ht="18" x14ac:dyDescent="0.4">
      <c r="A4" s="130" t="s">
        <v>60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6" x14ac:dyDescent="0.35">
      <c r="A5" s="131" t="s">
        <v>10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1:16" ht="18" x14ac:dyDescent="0.4">
      <c r="A6" s="132" t="s">
        <v>49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6" ht="15.5" x14ac:dyDescent="0.35">
      <c r="A7" s="133" t="s">
        <v>25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6" x14ac:dyDescent="0.35">
      <c r="K8" s="73"/>
    </row>
    <row r="9" spans="1:16" ht="27" customHeight="1" x14ac:dyDescent="0.35">
      <c r="A9" s="125" t="s">
        <v>11</v>
      </c>
      <c r="B9" s="128" t="s">
        <v>27</v>
      </c>
      <c r="C9" s="129"/>
      <c r="D9" s="115" t="s">
        <v>12</v>
      </c>
      <c r="E9" s="128" t="s">
        <v>55</v>
      </c>
      <c r="F9" s="134"/>
      <c r="G9" s="134"/>
      <c r="H9" s="134"/>
      <c r="I9" s="134"/>
      <c r="J9" s="134"/>
      <c r="K9" s="117" t="s">
        <v>13</v>
      </c>
      <c r="L9" s="120" t="s">
        <v>29</v>
      </c>
      <c r="M9" s="120" t="s">
        <v>30</v>
      </c>
      <c r="N9" s="124" t="s">
        <v>31</v>
      </c>
      <c r="O9" s="124"/>
      <c r="P9" s="124"/>
    </row>
    <row r="10" spans="1:16" ht="88.5" customHeight="1" x14ac:dyDescent="0.35">
      <c r="A10" s="125"/>
      <c r="B10" s="115" t="s">
        <v>21</v>
      </c>
      <c r="C10" s="115" t="s">
        <v>41</v>
      </c>
      <c r="D10" s="123"/>
      <c r="E10" s="115" t="s">
        <v>21</v>
      </c>
      <c r="F10" s="126" t="s">
        <v>20</v>
      </c>
      <c r="G10" s="134"/>
      <c r="H10" s="134"/>
      <c r="I10" s="8"/>
      <c r="J10" s="115" t="s">
        <v>19</v>
      </c>
      <c r="K10" s="118"/>
      <c r="L10" s="121"/>
      <c r="M10" s="121"/>
      <c r="N10" s="124"/>
      <c r="O10" s="124"/>
      <c r="P10" s="124"/>
    </row>
    <row r="11" spans="1:16" ht="276" customHeight="1" x14ac:dyDescent="0.35">
      <c r="A11" s="125"/>
      <c r="B11" s="116"/>
      <c r="C11" s="116"/>
      <c r="D11" s="123"/>
      <c r="E11" s="135"/>
      <c r="F11" s="84" t="s">
        <v>24</v>
      </c>
      <c r="G11" s="84" t="s">
        <v>22</v>
      </c>
      <c r="H11" s="6" t="s">
        <v>23</v>
      </c>
      <c r="I11" s="6" t="s">
        <v>44</v>
      </c>
      <c r="J11" s="116"/>
      <c r="K11" s="119"/>
      <c r="L11" s="122"/>
      <c r="M11" s="122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15"/>
      <c r="B12" s="126" t="s">
        <v>28</v>
      </c>
      <c r="C12" s="127"/>
      <c r="D12" s="81" t="s">
        <v>0</v>
      </c>
      <c r="E12" s="81" t="s">
        <v>1</v>
      </c>
      <c r="F12" s="81" t="s">
        <v>1</v>
      </c>
      <c r="G12" s="81" t="s">
        <v>1</v>
      </c>
      <c r="H12" s="81" t="s">
        <v>1</v>
      </c>
      <c r="I12" s="81" t="s">
        <v>1</v>
      </c>
      <c r="J12" s="81" t="s">
        <v>1</v>
      </c>
      <c r="K12" s="75" t="s">
        <v>18</v>
      </c>
      <c r="L12" s="81" t="s">
        <v>17</v>
      </c>
      <c r="M12" s="81" t="s">
        <v>17</v>
      </c>
      <c r="N12" s="81" t="s">
        <v>1</v>
      </c>
      <c r="O12" s="81" t="s">
        <v>1</v>
      </c>
      <c r="P12" s="81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675.5</v>
      </c>
      <c r="E15" s="43">
        <f t="shared" si="0"/>
        <v>13058.454000000002</v>
      </c>
      <c r="F15" s="43">
        <f t="shared" si="0"/>
        <v>9.4879999999999995</v>
      </c>
      <c r="G15" s="43">
        <f t="shared" si="0"/>
        <v>147.73399999999998</v>
      </c>
      <c r="H15" s="43">
        <f t="shared" si="0"/>
        <v>11359.241000000002</v>
      </c>
      <c r="I15" s="43">
        <f t="shared" si="0"/>
        <v>1541.991</v>
      </c>
      <c r="J15" s="43">
        <f t="shared" si="0"/>
        <v>0</v>
      </c>
      <c r="K15" s="94">
        <f>K17+K18+K19+K24</f>
        <v>116383.58050649523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477.31799999999998</v>
      </c>
      <c r="F17" s="44">
        <v>0</v>
      </c>
      <c r="G17" s="44">
        <v>9.6950000000000003</v>
      </c>
      <c r="H17" s="44">
        <v>467.62299999999999</v>
      </c>
      <c r="I17" s="44"/>
      <c r="J17" s="44"/>
      <c r="K17" s="45">
        <f>(E17/D17)*1000</f>
        <v>36716.769230769234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918.01499999999999</v>
      </c>
      <c r="F18" s="44">
        <v>6.7789999999999999</v>
      </c>
      <c r="G18" s="44"/>
      <c r="H18" s="44">
        <v>911.23599999999999</v>
      </c>
      <c r="I18" s="44"/>
      <c r="J18" s="44"/>
      <c r="K18" s="45">
        <f t="shared" ref="K18:K24" si="2">(E18/D18)*1000</f>
        <v>39064.468085106382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6083.009</v>
      </c>
      <c r="F19" s="44">
        <v>2.7090000000000001</v>
      </c>
      <c r="G19" s="44">
        <v>138.03899999999999</v>
      </c>
      <c r="H19" s="44">
        <v>5942.2610000000004</v>
      </c>
      <c r="I19" s="44"/>
      <c r="J19" s="44"/>
      <c r="K19" s="45">
        <f t="shared" si="2"/>
        <v>27156.290178571428</v>
      </c>
      <c r="L19" s="48">
        <f>(K19/26400)*100</f>
        <v>102.86473552489177</v>
      </c>
      <c r="M19" s="48">
        <f>(K19/25216)*100</f>
        <v>107.69467869040066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 x14ac:dyDescent="0.35">
      <c r="A24" s="25" t="s">
        <v>5</v>
      </c>
      <c r="B24" s="43">
        <v>547.4</v>
      </c>
      <c r="C24" s="21" t="s">
        <v>37</v>
      </c>
      <c r="D24" s="44">
        <v>415</v>
      </c>
      <c r="E24" s="44">
        <f>H24+I24</f>
        <v>5580.1120000000001</v>
      </c>
      <c r="F24" s="44"/>
      <c r="G24" s="44"/>
      <c r="H24" s="44">
        <v>4038.1210000000001</v>
      </c>
      <c r="I24" s="44">
        <v>1541.991</v>
      </c>
      <c r="J24" s="44"/>
      <c r="K24" s="45">
        <f t="shared" si="2"/>
        <v>13446.053012048193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824.5</v>
      </c>
      <c r="E26" s="50">
        <f t="shared" si="3"/>
        <v>18317.432000000001</v>
      </c>
      <c r="F26" s="50">
        <f t="shared" si="3"/>
        <v>77.686000000000007</v>
      </c>
      <c r="G26" s="50">
        <f t="shared" si="3"/>
        <v>300.67199999999997</v>
      </c>
      <c r="H26" s="50">
        <f>H28+H29+H30+H37+H38</f>
        <v>17939.074000000001</v>
      </c>
      <c r="I26" s="50">
        <f t="shared" si="3"/>
        <v>0</v>
      </c>
      <c r="J26" s="50">
        <f t="shared" si="3"/>
        <v>0</v>
      </c>
      <c r="K26" s="50">
        <f t="shared" si="3"/>
        <v>157147.7249739074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1079.086</v>
      </c>
      <c r="F28" s="51">
        <v>25.542999999999999</v>
      </c>
      <c r="G28" s="51">
        <v>17.353999999999999</v>
      </c>
      <c r="H28" s="51">
        <v>1036.1890000000001</v>
      </c>
      <c r="I28" s="51"/>
      <c r="J28" s="51"/>
      <c r="K28" s="52">
        <f>(E28/D28)*1000</f>
        <v>49049.36363636364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2217.069</v>
      </c>
      <c r="F29" s="51">
        <v>8.1760000000000002</v>
      </c>
      <c r="G29" s="51"/>
      <c r="H29" s="51">
        <v>2208.893</v>
      </c>
      <c r="I29" s="51"/>
      <c r="J29" s="51"/>
      <c r="K29" s="52">
        <f t="shared" ref="K29:K49" si="5">(E29/D29)*1000</f>
        <v>49821.775280898873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10546.325000000001</v>
      </c>
      <c r="F30" s="51">
        <v>43.966999999999999</v>
      </c>
      <c r="G30" s="51">
        <v>283.31799999999998</v>
      </c>
      <c r="H30" s="51">
        <v>10219.040000000001</v>
      </c>
      <c r="I30" s="51"/>
      <c r="J30" s="51"/>
      <c r="K30" s="52">
        <f t="shared" si="5"/>
        <v>24814.882352941178</v>
      </c>
      <c r="L30" s="60">
        <f>(K30/26500)*100</f>
        <v>93.641065482796904</v>
      </c>
      <c r="M30" s="60">
        <f>(K30/26543.96)*100</f>
        <v>93.485984581581576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395</v>
      </c>
      <c r="E32" s="51">
        <f>F32+G32+H32</f>
        <v>9843.473</v>
      </c>
      <c r="F32" s="57">
        <v>43.064</v>
      </c>
      <c r="G32" s="57">
        <v>283.31799999999998</v>
      </c>
      <c r="H32" s="57">
        <v>9517.0910000000003</v>
      </c>
      <c r="I32" s="57"/>
      <c r="J32" s="57"/>
      <c r="K32" s="52">
        <f t="shared" si="5"/>
        <v>24920.184810126582</v>
      </c>
      <c r="L32" s="60">
        <f>(K32/26500)*100</f>
        <v>94.038433245760686</v>
      </c>
      <c r="M32" s="60">
        <f>(K32/26543.96)*100</f>
        <v>93.882694255591787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181.904</v>
      </c>
      <c r="F37" s="51"/>
      <c r="G37" s="51"/>
      <c r="H37" s="51">
        <v>181.904</v>
      </c>
      <c r="I37" s="51"/>
      <c r="J37" s="51"/>
      <c r="K37" s="52">
        <f t="shared" si="5"/>
        <v>20211.555555555555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324</v>
      </c>
      <c r="E38" s="51">
        <f t="shared" si="4"/>
        <v>4293.0479999999998</v>
      </c>
      <c r="F38" s="51"/>
      <c r="G38" s="51"/>
      <c r="H38" s="51">
        <v>4293.0479999999998</v>
      </c>
      <c r="I38" s="51"/>
      <c r="J38" s="51"/>
      <c r="K38" s="52">
        <f t="shared" si="5"/>
        <v>13250.148148148148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74</v>
      </c>
      <c r="E40" s="33">
        <f t="shared" si="6"/>
        <v>1629.386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1620.6999999999998</v>
      </c>
      <c r="J40" s="33">
        <f t="shared" ref="J40:K40" si="7">J42+J43+J44+J49</f>
        <v>0</v>
      </c>
      <c r="K40" s="95">
        <f t="shared" si="7"/>
        <v>129701.71071428571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77.709999999999994</v>
      </c>
      <c r="F42" s="70">
        <v>3.1459999999999999</v>
      </c>
      <c r="G42" s="70"/>
      <c r="H42" s="70"/>
      <c r="I42" s="70">
        <v>74.563999999999993</v>
      </c>
      <c r="J42" s="70"/>
      <c r="K42" s="71">
        <f t="shared" si="5"/>
        <v>38855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8">F43+G43+H43+I43</f>
        <v>212.393</v>
      </c>
      <c r="F43" s="70">
        <v>2.831</v>
      </c>
      <c r="G43" s="70"/>
      <c r="H43" s="70"/>
      <c r="I43" s="70">
        <v>209.56200000000001</v>
      </c>
      <c r="J43" s="70"/>
      <c r="K43" s="71">
        <f t="shared" si="5"/>
        <v>53098.25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40</v>
      </c>
      <c r="E44" s="70">
        <f t="shared" si="8"/>
        <v>941.08699999999999</v>
      </c>
      <c r="F44" s="70">
        <v>2.7090000000000001</v>
      </c>
      <c r="G44" s="70"/>
      <c r="H44" s="70"/>
      <c r="I44" s="70">
        <v>938.37800000000004</v>
      </c>
      <c r="J44" s="70"/>
      <c r="K44" s="71">
        <f t="shared" si="5"/>
        <v>23527.174999999999</v>
      </c>
      <c r="L44" s="74">
        <f>(K44/24800)*100</f>
        <v>94.867641129032251</v>
      </c>
      <c r="M44" s="74">
        <f>(K44/25574)*100</f>
        <v>91.996461249706726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28</v>
      </c>
      <c r="E49" s="70">
        <f t="shared" si="8"/>
        <v>398.19600000000003</v>
      </c>
      <c r="F49" s="70"/>
      <c r="G49" s="70"/>
      <c r="H49" s="70"/>
      <c r="I49" s="70">
        <v>398.19600000000003</v>
      </c>
      <c r="J49" s="70"/>
      <c r="K49" s="71">
        <f t="shared" si="5"/>
        <v>14221.285714285716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14" t="s">
        <v>58</v>
      </c>
      <c r="B50" s="114"/>
      <c r="C50" s="114"/>
      <c r="D50" s="114"/>
      <c r="E50" s="114"/>
      <c r="F50" s="114"/>
      <c r="G50" s="114"/>
      <c r="H50" s="114"/>
      <c r="I50" s="83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83"/>
      <c r="B51" s="83"/>
      <c r="C51" s="83"/>
      <c r="D51" s="83"/>
      <c r="E51" s="83"/>
      <c r="F51" s="83"/>
      <c r="G51" s="18"/>
      <c r="H51" s="83"/>
      <c r="I51" s="83"/>
      <c r="J51" s="1"/>
      <c r="K51" s="72"/>
      <c r="L51" s="5"/>
      <c r="M51" s="5"/>
      <c r="N51" s="15"/>
      <c r="O51" s="15"/>
      <c r="P51" s="15"/>
    </row>
    <row r="52" spans="1:16" ht="21" customHeight="1" x14ac:dyDescent="0.4">
      <c r="A52" s="2" t="s">
        <v>50</v>
      </c>
      <c r="B52" s="2"/>
      <c r="C52" s="2"/>
      <c r="D52" s="16"/>
      <c r="E52" s="2"/>
      <c r="F52" s="2" t="s">
        <v>51</v>
      </c>
      <c r="G52" s="82"/>
      <c r="H52" s="2"/>
      <c r="I52" s="2"/>
      <c r="J52" s="2"/>
      <c r="K52" s="40"/>
    </row>
    <row r="53" spans="1:16" ht="18" x14ac:dyDescent="0.4">
      <c r="A53" s="2"/>
      <c r="B53" s="2"/>
      <c r="C53" s="2"/>
      <c r="D53" s="10" t="s">
        <v>8</v>
      </c>
      <c r="E53" s="2"/>
      <c r="F53" s="2"/>
      <c r="G53" s="82"/>
      <c r="H53" s="2"/>
      <c r="I53" s="2"/>
      <c r="J53" s="2"/>
      <c r="K53" s="40"/>
    </row>
    <row r="54" spans="1:16" ht="18" x14ac:dyDescent="0.4">
      <c r="A54" s="82" t="s">
        <v>9</v>
      </c>
      <c r="B54" s="2"/>
      <c r="C54" s="2"/>
      <c r="D54" s="2"/>
      <c r="E54" s="2"/>
      <c r="F54" s="2"/>
      <c r="G54" s="82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37" zoomScale="60" workbookViewId="0">
      <selection activeCell="C29" sqref="C29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0" t="s">
        <v>40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18" x14ac:dyDescent="0.4">
      <c r="A3" s="130" t="s">
        <v>48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ht="18" x14ac:dyDescent="0.4">
      <c r="A4" s="130" t="s">
        <v>61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6" x14ac:dyDescent="0.35">
      <c r="A5" s="131" t="s">
        <v>10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1:16" ht="18" x14ac:dyDescent="0.4">
      <c r="A6" s="132" t="s">
        <v>49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6" ht="15.5" x14ac:dyDescent="0.35">
      <c r="A7" s="133" t="s">
        <v>25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6" x14ac:dyDescent="0.35">
      <c r="K8" s="73"/>
    </row>
    <row r="9" spans="1:16" ht="27" customHeight="1" x14ac:dyDescent="0.35">
      <c r="A9" s="125" t="s">
        <v>11</v>
      </c>
      <c r="B9" s="128" t="s">
        <v>27</v>
      </c>
      <c r="C9" s="129"/>
      <c r="D9" s="115" t="s">
        <v>12</v>
      </c>
      <c r="E9" s="128" t="s">
        <v>55</v>
      </c>
      <c r="F9" s="134"/>
      <c r="G9" s="134"/>
      <c r="H9" s="134"/>
      <c r="I9" s="134"/>
      <c r="J9" s="134"/>
      <c r="K9" s="117" t="s">
        <v>13</v>
      </c>
      <c r="L9" s="120" t="s">
        <v>29</v>
      </c>
      <c r="M9" s="120" t="s">
        <v>30</v>
      </c>
      <c r="N9" s="124" t="s">
        <v>31</v>
      </c>
      <c r="O9" s="124"/>
      <c r="P9" s="124"/>
    </row>
    <row r="10" spans="1:16" ht="88.5" customHeight="1" x14ac:dyDescent="0.35">
      <c r="A10" s="125"/>
      <c r="B10" s="115" t="s">
        <v>21</v>
      </c>
      <c r="C10" s="115" t="s">
        <v>41</v>
      </c>
      <c r="D10" s="123"/>
      <c r="E10" s="115" t="s">
        <v>21</v>
      </c>
      <c r="F10" s="126" t="s">
        <v>20</v>
      </c>
      <c r="G10" s="134"/>
      <c r="H10" s="134"/>
      <c r="I10" s="8"/>
      <c r="J10" s="115" t="s">
        <v>19</v>
      </c>
      <c r="K10" s="118"/>
      <c r="L10" s="121"/>
      <c r="M10" s="121"/>
      <c r="N10" s="124"/>
      <c r="O10" s="124"/>
      <c r="P10" s="124"/>
    </row>
    <row r="11" spans="1:16" ht="276" customHeight="1" x14ac:dyDescent="0.35">
      <c r="A11" s="125"/>
      <c r="B11" s="116"/>
      <c r="C11" s="116"/>
      <c r="D11" s="123"/>
      <c r="E11" s="135"/>
      <c r="F11" s="87" t="s">
        <v>24</v>
      </c>
      <c r="G11" s="87" t="s">
        <v>22</v>
      </c>
      <c r="H11" s="6" t="s">
        <v>23</v>
      </c>
      <c r="I11" s="6" t="s">
        <v>44</v>
      </c>
      <c r="J11" s="116"/>
      <c r="K11" s="119"/>
      <c r="L11" s="122"/>
      <c r="M11" s="122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15"/>
      <c r="B12" s="126" t="s">
        <v>28</v>
      </c>
      <c r="C12" s="127"/>
      <c r="D12" s="86" t="s">
        <v>0</v>
      </c>
      <c r="E12" s="86" t="s">
        <v>1</v>
      </c>
      <c r="F12" s="86" t="s">
        <v>1</v>
      </c>
      <c r="G12" s="86" t="s">
        <v>1</v>
      </c>
      <c r="H12" s="86" t="s">
        <v>1</v>
      </c>
      <c r="I12" s="86" t="s">
        <v>1</v>
      </c>
      <c r="J12" s="86" t="s">
        <v>1</v>
      </c>
      <c r="K12" s="75" t="s">
        <v>18</v>
      </c>
      <c r="L12" s="86" t="s">
        <v>17</v>
      </c>
      <c r="M12" s="86" t="s">
        <v>17</v>
      </c>
      <c r="N12" s="86" t="s">
        <v>1</v>
      </c>
      <c r="O12" s="86" t="s">
        <v>1</v>
      </c>
      <c r="P12" s="86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K15" si="0">D17+D18+D19+D24</f>
        <v>671.5</v>
      </c>
      <c r="E15" s="43">
        <f t="shared" si="0"/>
        <v>12668.78</v>
      </c>
      <c r="F15" s="43">
        <f t="shared" si="0"/>
        <v>9.4879999999999995</v>
      </c>
      <c r="G15" s="43">
        <f t="shared" si="0"/>
        <v>121.02799999999999</v>
      </c>
      <c r="H15" s="43">
        <f>H17+H18+H19+H24</f>
        <v>10917.936000000002</v>
      </c>
      <c r="I15" s="43">
        <f t="shared" si="0"/>
        <v>1620.328</v>
      </c>
      <c r="J15" s="43">
        <f t="shared" si="0"/>
        <v>0</v>
      </c>
      <c r="K15" s="94">
        <f t="shared" si="0"/>
        <v>119936.52331014283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447.24900000000002</v>
      </c>
      <c r="F17" s="44"/>
      <c r="G17" s="44">
        <v>7.0709999999999997</v>
      </c>
      <c r="H17" s="44">
        <v>440.178</v>
      </c>
      <c r="I17" s="44"/>
      <c r="J17" s="44"/>
      <c r="K17" s="45">
        <f>(E17/D17)*1000</f>
        <v>34403.769230769234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1116.1790000000001</v>
      </c>
      <c r="F18" s="44">
        <v>6.7789999999999999</v>
      </c>
      <c r="G18" s="44"/>
      <c r="H18" s="44">
        <v>1109.4000000000001</v>
      </c>
      <c r="I18" s="44"/>
      <c r="J18" s="44"/>
      <c r="K18" s="45">
        <f t="shared" ref="K18:K24" si="2">(E18/D18)*1000</f>
        <v>47496.97872340426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220</v>
      </c>
      <c r="E19" s="44">
        <f>F19+G19+H19+J19</f>
        <v>5279.43</v>
      </c>
      <c r="F19" s="44">
        <v>2.7090000000000001</v>
      </c>
      <c r="G19" s="44">
        <v>113.95699999999999</v>
      </c>
      <c r="H19" s="44">
        <v>5162.7640000000001</v>
      </c>
      <c r="I19" s="44"/>
      <c r="J19" s="44"/>
      <c r="K19" s="45">
        <f t="shared" si="2"/>
        <v>23997.409090909092</v>
      </c>
      <c r="L19" s="48">
        <f>(K19/26400)*100</f>
        <v>90.899276859504141</v>
      </c>
      <c r="M19" s="48">
        <f>(K19/25216)*100</f>
        <v>95.16739011305954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 x14ac:dyDescent="0.35">
      <c r="A24" s="25" t="s">
        <v>5</v>
      </c>
      <c r="B24" s="43">
        <v>547.4</v>
      </c>
      <c r="C24" s="21" t="s">
        <v>37</v>
      </c>
      <c r="D24" s="44">
        <v>415</v>
      </c>
      <c r="E24" s="44">
        <f>H24+I24</f>
        <v>5825.9220000000005</v>
      </c>
      <c r="F24" s="44"/>
      <c r="G24" s="44"/>
      <c r="H24" s="44">
        <v>4205.5940000000001</v>
      </c>
      <c r="I24" s="44">
        <v>1620.328</v>
      </c>
      <c r="J24" s="44"/>
      <c r="K24" s="45">
        <f t="shared" si="2"/>
        <v>14038.366265060242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818.5</v>
      </c>
      <c r="E26" s="50">
        <f t="shared" si="3"/>
        <v>19508.264999999999</v>
      </c>
      <c r="F26" s="50">
        <f t="shared" si="3"/>
        <v>77.194000000000003</v>
      </c>
      <c r="G26" s="50">
        <f t="shared" si="3"/>
        <v>291.19</v>
      </c>
      <c r="H26" s="50">
        <f>H28+H29+H30+H37+H38</f>
        <v>19139.880999999998</v>
      </c>
      <c r="I26" s="50">
        <f t="shared" si="3"/>
        <v>0</v>
      </c>
      <c r="J26" s="50">
        <f t="shared" si="3"/>
        <v>0</v>
      </c>
      <c r="K26" s="96">
        <f t="shared" si="3"/>
        <v>164834.61925770066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1037.335</v>
      </c>
      <c r="F28" s="51">
        <v>25.542999999999999</v>
      </c>
      <c r="G28" s="51">
        <v>25.577000000000002</v>
      </c>
      <c r="H28" s="51">
        <v>986.21500000000003</v>
      </c>
      <c r="I28" s="51"/>
      <c r="J28" s="51"/>
      <c r="K28" s="52">
        <f>(E28/D28)*1000</f>
        <v>47151.590909090912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2458.8070000000002</v>
      </c>
      <c r="F29" s="51">
        <v>7.2729999999999997</v>
      </c>
      <c r="G29" s="51"/>
      <c r="H29" s="51">
        <v>2451.5340000000001</v>
      </c>
      <c r="I29" s="51"/>
      <c r="J29" s="51"/>
      <c r="K29" s="52">
        <f t="shared" ref="K29:K49" si="5">(E29/D29)*1000</f>
        <v>55254.089887640454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11625.630999999999</v>
      </c>
      <c r="F30" s="51">
        <v>44.378</v>
      </c>
      <c r="G30" s="51">
        <v>265.613</v>
      </c>
      <c r="H30" s="51">
        <v>11315.64</v>
      </c>
      <c r="I30" s="51"/>
      <c r="J30" s="51"/>
      <c r="K30" s="52">
        <f t="shared" si="5"/>
        <v>27354.425882352938</v>
      </c>
      <c r="L30" s="60">
        <f>(K30/26500)*100</f>
        <v>103.2242486126526</v>
      </c>
      <c r="M30" s="60">
        <f>(K30/26543.96)*100</f>
        <v>103.05329680406743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10881.754000000001</v>
      </c>
      <c r="F32" s="57">
        <v>43.475999999999999</v>
      </c>
      <c r="G32" s="57">
        <v>265.613</v>
      </c>
      <c r="H32" s="57">
        <v>10572.665000000001</v>
      </c>
      <c r="I32" s="57"/>
      <c r="J32" s="57"/>
      <c r="K32" s="52">
        <f t="shared" si="5"/>
        <v>27618.664974619292</v>
      </c>
      <c r="L32" s="60">
        <f>(K32/26500)*100</f>
        <v>104.22137726271433</v>
      </c>
      <c r="M32" s="60">
        <f>(K32/26543.96)*100</f>
        <v>104.04877408879192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197.10300000000001</v>
      </c>
      <c r="F37" s="51">
        <v>0</v>
      </c>
      <c r="G37" s="51"/>
      <c r="H37" s="51">
        <v>197.10300000000001</v>
      </c>
      <c r="I37" s="51"/>
      <c r="J37" s="51"/>
      <c r="K37" s="52">
        <f t="shared" si="5"/>
        <v>21900.333333333336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318</v>
      </c>
      <c r="E38" s="51">
        <f t="shared" si="4"/>
        <v>4189.3890000000001</v>
      </c>
      <c r="F38" s="51"/>
      <c r="G38" s="51"/>
      <c r="H38" s="51">
        <v>4189.3890000000001</v>
      </c>
      <c r="I38" s="51"/>
      <c r="J38" s="51"/>
      <c r="K38" s="52">
        <f t="shared" si="5"/>
        <v>13174.17924528302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74.5</v>
      </c>
      <c r="E40" s="33">
        <f t="shared" si="6"/>
        <v>1569.816</v>
      </c>
      <c r="F40" s="33">
        <f t="shared" si="6"/>
        <v>8.6850000000000005</v>
      </c>
      <c r="G40" s="33">
        <f t="shared" si="6"/>
        <v>0</v>
      </c>
      <c r="H40" s="33">
        <f t="shared" si="6"/>
        <v>0</v>
      </c>
      <c r="I40" s="33">
        <f>I42+I43+I44+I49</f>
        <v>1561.1310000000001</v>
      </c>
      <c r="J40" s="33">
        <f t="shared" ref="J40" si="7">J42+J43+J44+J49</f>
        <v>0</v>
      </c>
      <c r="K40" s="95">
        <f>K42+K43+K44+K49</f>
        <v>128302.00814368583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102.26899999999999</v>
      </c>
      <c r="F42" s="70">
        <v>3.145</v>
      </c>
      <c r="G42" s="70"/>
      <c r="H42" s="70"/>
      <c r="I42" s="70">
        <v>99.123999999999995</v>
      </c>
      <c r="J42" s="70"/>
      <c r="K42" s="71">
        <f t="shared" si="5"/>
        <v>51134.499999999993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8">F43+G43+H43+I43</f>
        <v>164.17499999999998</v>
      </c>
      <c r="F43" s="70">
        <v>2.831</v>
      </c>
      <c r="G43" s="70"/>
      <c r="H43" s="70"/>
      <c r="I43" s="70">
        <v>161.34399999999999</v>
      </c>
      <c r="J43" s="70"/>
      <c r="K43" s="71">
        <f t="shared" si="5"/>
        <v>41043.749999999993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si="8"/>
        <v>938.84599999999989</v>
      </c>
      <c r="F44" s="70">
        <v>2.7090000000000001</v>
      </c>
      <c r="G44" s="70"/>
      <c r="H44" s="70"/>
      <c r="I44" s="70">
        <v>936.13699999999994</v>
      </c>
      <c r="J44" s="70"/>
      <c r="K44" s="71">
        <f t="shared" si="5"/>
        <v>22622.795180722889</v>
      </c>
      <c r="L44" s="74">
        <f>(K44/24800)*100</f>
        <v>91.220948309366491</v>
      </c>
      <c r="M44" s="74">
        <f>(K44/25574)*100</f>
        <v>88.460136000324113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364.52600000000001</v>
      </c>
      <c r="F49" s="70"/>
      <c r="G49" s="70"/>
      <c r="H49" s="70"/>
      <c r="I49" s="70">
        <v>364.52600000000001</v>
      </c>
      <c r="J49" s="70"/>
      <c r="K49" s="71">
        <f t="shared" si="5"/>
        <v>13500.962962962964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14" t="s">
        <v>58</v>
      </c>
      <c r="B50" s="114"/>
      <c r="C50" s="114"/>
      <c r="D50" s="114"/>
      <c r="E50" s="114"/>
      <c r="F50" s="114"/>
      <c r="G50" s="114"/>
      <c r="H50" s="114"/>
      <c r="I50" s="85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85"/>
      <c r="B51" s="85"/>
      <c r="C51" s="85"/>
      <c r="D51" s="85"/>
      <c r="E51" s="85"/>
      <c r="F51" s="85"/>
      <c r="G51" s="18"/>
      <c r="H51" s="85"/>
      <c r="I51" s="85"/>
      <c r="J51" s="1"/>
      <c r="K51" s="72"/>
      <c r="L51" s="5"/>
      <c r="M51" s="5"/>
      <c r="N51" s="15"/>
      <c r="O51" s="15"/>
      <c r="P51" s="15"/>
    </row>
    <row r="52" spans="1:16" ht="21" customHeight="1" x14ac:dyDescent="0.4">
      <c r="A52" s="2" t="s">
        <v>50</v>
      </c>
      <c r="B52" s="2"/>
      <c r="C52" s="2"/>
      <c r="D52" s="16"/>
      <c r="E52" s="2"/>
      <c r="F52" s="2" t="s">
        <v>51</v>
      </c>
      <c r="G52" s="88"/>
      <c r="H52" s="2"/>
      <c r="I52" s="2"/>
      <c r="J52" s="2"/>
      <c r="K52" s="40"/>
    </row>
    <row r="53" spans="1:16" ht="18" x14ac:dyDescent="0.4">
      <c r="A53" s="2"/>
      <c r="B53" s="2"/>
      <c r="C53" s="2"/>
      <c r="D53" s="10" t="s">
        <v>8</v>
      </c>
      <c r="E53" s="2"/>
      <c r="F53" s="2"/>
      <c r="G53" s="88"/>
      <c r="H53" s="2"/>
      <c r="I53" s="2"/>
      <c r="J53" s="2"/>
      <c r="K53" s="40"/>
    </row>
    <row r="54" spans="1:16" ht="18" x14ac:dyDescent="0.4">
      <c r="A54" s="88" t="s">
        <v>9</v>
      </c>
      <c r="B54" s="2"/>
      <c r="C54" s="2"/>
      <c r="D54" s="2"/>
      <c r="E54" s="2"/>
      <c r="F54" s="2"/>
      <c r="G54" s="88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13" zoomScale="60" workbookViewId="0">
      <selection activeCell="G32" sqref="G32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0" t="s">
        <v>40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18" x14ac:dyDescent="0.4">
      <c r="A3" s="130" t="s">
        <v>48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ht="18" x14ac:dyDescent="0.4">
      <c r="A4" s="130" t="s">
        <v>62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6" x14ac:dyDescent="0.35">
      <c r="A5" s="131" t="s">
        <v>10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1:16" ht="18" x14ac:dyDescent="0.4">
      <c r="A6" s="132" t="s">
        <v>49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6" ht="15.5" x14ac:dyDescent="0.35">
      <c r="A7" s="133" t="s">
        <v>25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6" x14ac:dyDescent="0.35">
      <c r="K8" s="73"/>
    </row>
    <row r="9" spans="1:16" ht="27" customHeight="1" x14ac:dyDescent="0.35">
      <c r="A9" s="125" t="s">
        <v>11</v>
      </c>
      <c r="B9" s="128" t="s">
        <v>27</v>
      </c>
      <c r="C9" s="129"/>
      <c r="D9" s="115" t="s">
        <v>12</v>
      </c>
      <c r="E9" s="128" t="s">
        <v>55</v>
      </c>
      <c r="F9" s="134"/>
      <c r="G9" s="134"/>
      <c r="H9" s="134"/>
      <c r="I9" s="134"/>
      <c r="J9" s="134"/>
      <c r="K9" s="117" t="s">
        <v>13</v>
      </c>
      <c r="L9" s="120" t="s">
        <v>29</v>
      </c>
      <c r="M9" s="120" t="s">
        <v>30</v>
      </c>
      <c r="N9" s="124" t="s">
        <v>31</v>
      </c>
      <c r="O9" s="124"/>
      <c r="P9" s="124"/>
    </row>
    <row r="10" spans="1:16" ht="88.5" customHeight="1" x14ac:dyDescent="0.35">
      <c r="A10" s="125"/>
      <c r="B10" s="115" t="s">
        <v>21</v>
      </c>
      <c r="C10" s="115" t="s">
        <v>41</v>
      </c>
      <c r="D10" s="123"/>
      <c r="E10" s="115" t="s">
        <v>21</v>
      </c>
      <c r="F10" s="126" t="s">
        <v>20</v>
      </c>
      <c r="G10" s="134"/>
      <c r="H10" s="134"/>
      <c r="I10" s="8"/>
      <c r="J10" s="115" t="s">
        <v>19</v>
      </c>
      <c r="K10" s="118"/>
      <c r="L10" s="121"/>
      <c r="M10" s="121"/>
      <c r="N10" s="124"/>
      <c r="O10" s="124"/>
      <c r="P10" s="124"/>
    </row>
    <row r="11" spans="1:16" ht="276" customHeight="1" x14ac:dyDescent="0.35">
      <c r="A11" s="125"/>
      <c r="B11" s="116"/>
      <c r="C11" s="116"/>
      <c r="D11" s="123"/>
      <c r="E11" s="135"/>
      <c r="F11" s="93" t="s">
        <v>24</v>
      </c>
      <c r="G11" s="93" t="s">
        <v>22</v>
      </c>
      <c r="H11" s="6" t="s">
        <v>23</v>
      </c>
      <c r="I11" s="6" t="s">
        <v>44</v>
      </c>
      <c r="J11" s="116"/>
      <c r="K11" s="119"/>
      <c r="L11" s="122"/>
      <c r="M11" s="122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15"/>
      <c r="B12" s="126" t="s">
        <v>28</v>
      </c>
      <c r="C12" s="127"/>
      <c r="D12" s="90" t="s">
        <v>0</v>
      </c>
      <c r="E12" s="90" t="s">
        <v>1</v>
      </c>
      <c r="F12" s="90" t="s">
        <v>1</v>
      </c>
      <c r="G12" s="90" t="s">
        <v>1</v>
      </c>
      <c r="H12" s="90" t="s">
        <v>1</v>
      </c>
      <c r="I12" s="90" t="s">
        <v>1</v>
      </c>
      <c r="J12" s="90" t="s">
        <v>1</v>
      </c>
      <c r="K12" s="75" t="s">
        <v>18</v>
      </c>
      <c r="L12" s="90" t="s">
        <v>17</v>
      </c>
      <c r="M12" s="90" t="s">
        <v>17</v>
      </c>
      <c r="N12" s="90" t="s">
        <v>1</v>
      </c>
      <c r="O12" s="90" t="s">
        <v>1</v>
      </c>
      <c r="P12" s="90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K15" si="0">D17+D18+D19+D24</f>
        <v>672</v>
      </c>
      <c r="E15" s="43">
        <f t="shared" si="0"/>
        <v>14255.946</v>
      </c>
      <c r="F15" s="43">
        <f t="shared" si="0"/>
        <v>9.4879999999999995</v>
      </c>
      <c r="G15" s="43">
        <f t="shared" si="0"/>
        <v>190.22499999999999</v>
      </c>
      <c r="H15" s="43">
        <f>H17+H18+H19+H24</f>
        <v>12208.566999999999</v>
      </c>
      <c r="I15" s="43">
        <f t="shared" si="0"/>
        <v>1847.6659999999999</v>
      </c>
      <c r="J15" s="43">
        <f t="shared" si="0"/>
        <v>0</v>
      </c>
      <c r="K15" s="94">
        <f t="shared" si="0"/>
        <v>138974.99920154267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635.83900000000006</v>
      </c>
      <c r="F17" s="44"/>
      <c r="G17" s="44">
        <v>11.018000000000001</v>
      </c>
      <c r="H17" s="44">
        <v>624.82100000000003</v>
      </c>
      <c r="I17" s="44"/>
      <c r="J17" s="44"/>
      <c r="K17" s="45">
        <f>(E17/D17)*1000</f>
        <v>48910.692307692312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1082.4459999999999</v>
      </c>
      <c r="F18" s="44">
        <v>6.7789999999999999</v>
      </c>
      <c r="G18" s="44"/>
      <c r="H18" s="44">
        <v>1075.6669999999999</v>
      </c>
      <c r="I18" s="44"/>
      <c r="J18" s="44"/>
      <c r="K18" s="45">
        <f t="shared" ref="K18:K24" si="2">(E18/D18)*1000</f>
        <v>47062.869565217392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6087.58</v>
      </c>
      <c r="F19" s="44">
        <v>2.7090000000000001</v>
      </c>
      <c r="G19" s="44">
        <v>179.20699999999999</v>
      </c>
      <c r="H19" s="44">
        <v>5905.6639999999998</v>
      </c>
      <c r="I19" s="44"/>
      <c r="J19" s="44"/>
      <c r="K19" s="45">
        <f t="shared" si="2"/>
        <v>27421.531531531531</v>
      </c>
      <c r="L19" s="48">
        <f>(K19/26400)*100</f>
        <v>103.8694376194376</v>
      </c>
      <c r="M19" s="48">
        <f>(K19/24615.7)*100</f>
        <v>111.39854455299476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 x14ac:dyDescent="0.35">
      <c r="A24" s="25" t="s">
        <v>5</v>
      </c>
      <c r="B24" s="43">
        <v>547.4</v>
      </c>
      <c r="C24" s="21" t="s">
        <v>37</v>
      </c>
      <c r="D24" s="44">
        <v>414</v>
      </c>
      <c r="E24" s="44">
        <f>H24+I24</f>
        <v>6450.0810000000001</v>
      </c>
      <c r="F24" s="44">
        <v>0</v>
      </c>
      <c r="G24" s="44"/>
      <c r="H24" s="44">
        <v>4602.415</v>
      </c>
      <c r="I24" s="44">
        <v>1847.6659999999999</v>
      </c>
      <c r="J24" s="44"/>
      <c r="K24" s="45">
        <f t="shared" si="2"/>
        <v>15579.90579710145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817.5</v>
      </c>
      <c r="E26" s="50">
        <f t="shared" si="3"/>
        <v>22145.158999999996</v>
      </c>
      <c r="F26" s="50">
        <f t="shared" si="3"/>
        <v>77.194000000000003</v>
      </c>
      <c r="G26" s="50">
        <f t="shared" si="3"/>
        <v>364.24400000000003</v>
      </c>
      <c r="H26" s="50">
        <f>H28+H29+H30+H37+H38</f>
        <v>21703.720999999998</v>
      </c>
      <c r="I26" s="50">
        <f t="shared" si="3"/>
        <v>0</v>
      </c>
      <c r="J26" s="50">
        <f t="shared" si="3"/>
        <v>0</v>
      </c>
      <c r="K26" s="96">
        <f t="shared" si="3"/>
        <v>176806.58471149832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1102.0040000000001</v>
      </c>
      <c r="F28" s="51">
        <v>25.542999999999999</v>
      </c>
      <c r="G28" s="51">
        <v>24.943999999999999</v>
      </c>
      <c r="H28" s="51">
        <v>1051.5170000000001</v>
      </c>
      <c r="I28" s="51"/>
      <c r="J28" s="51"/>
      <c r="K28" s="52">
        <f>(E28/D28)*1000</f>
        <v>50091.090909090919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2546.6509999999998</v>
      </c>
      <c r="F29" s="51">
        <v>8.1760000000000002</v>
      </c>
      <c r="G29" s="51"/>
      <c r="H29" s="51">
        <v>2538.4749999999999</v>
      </c>
      <c r="I29" s="51"/>
      <c r="J29" s="51"/>
      <c r="K29" s="52">
        <f t="shared" ref="K29:K49" si="5">(E29/D29)*1000</f>
        <v>57228.112359550556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13511.727999999999</v>
      </c>
      <c r="F30" s="51">
        <v>43.475000000000001</v>
      </c>
      <c r="G30" s="51">
        <v>339.3</v>
      </c>
      <c r="H30" s="51">
        <v>13128.953</v>
      </c>
      <c r="I30" s="51"/>
      <c r="J30" s="51"/>
      <c r="K30" s="52">
        <f t="shared" si="5"/>
        <v>31792.301176470588</v>
      </c>
      <c r="L30" s="60">
        <f>(K30/26500)*100</f>
        <v>119.97094783573807</v>
      </c>
      <c r="M30" s="60">
        <f>(K30/26543.96)*100</f>
        <v>119.7722614729324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12754.671999999999</v>
      </c>
      <c r="F32" s="57">
        <v>42.572000000000003</v>
      </c>
      <c r="G32" s="57">
        <v>339.3</v>
      </c>
      <c r="H32" s="57">
        <v>12372.8</v>
      </c>
      <c r="I32" s="57"/>
      <c r="J32" s="57"/>
      <c r="K32" s="52">
        <f t="shared" si="5"/>
        <v>32372.263959390857</v>
      </c>
      <c r="L32" s="60">
        <f>(K32/26500)*100</f>
        <v>122.1594866392108</v>
      </c>
      <c r="M32" s="60">
        <f>(K32/26543.96)*100</f>
        <v>121.95717579212317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203.51</v>
      </c>
      <c r="F37" s="51">
        <v>0</v>
      </c>
      <c r="G37" s="51"/>
      <c r="H37" s="51">
        <v>203.51</v>
      </c>
      <c r="I37" s="51"/>
      <c r="J37" s="51"/>
      <c r="K37" s="52">
        <f t="shared" si="5"/>
        <v>22612.222222222223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4781.2659999999996</v>
      </c>
      <c r="F38" s="51"/>
      <c r="G38" s="51"/>
      <c r="H38" s="51">
        <v>4781.2659999999996</v>
      </c>
      <c r="I38" s="51"/>
      <c r="J38" s="51"/>
      <c r="K38" s="52">
        <f t="shared" si="5"/>
        <v>15082.858044164035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1931.4750000000001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1922.7890000000002</v>
      </c>
      <c r="J40" s="33">
        <f t="shared" ref="J40" si="7">J42+J43+J44+J49</f>
        <v>0</v>
      </c>
      <c r="K40" s="95">
        <f>K42+K43+K44+K49</f>
        <v>161218.13587684068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283.88800000000003</v>
      </c>
      <c r="F42" s="70">
        <v>3.1459999999999999</v>
      </c>
      <c r="G42" s="70"/>
      <c r="H42" s="70"/>
      <c r="I42" s="70">
        <v>280.74200000000002</v>
      </c>
      <c r="J42" s="70"/>
      <c r="K42" s="71">
        <f t="shared" si="5"/>
        <v>70972.000000000015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199.23399999999998</v>
      </c>
      <c r="F43" s="70">
        <v>2.831</v>
      </c>
      <c r="G43" s="70"/>
      <c r="H43" s="70">
        <v>0</v>
      </c>
      <c r="I43" s="70">
        <v>196.40299999999999</v>
      </c>
      <c r="J43" s="70"/>
      <c r="K43" s="71">
        <f t="shared" si="5"/>
        <v>49808.499999999993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1020.433</v>
      </c>
      <c r="F44" s="70">
        <v>2.7090000000000001</v>
      </c>
      <c r="G44" s="70"/>
      <c r="H44" s="70">
        <v>0</v>
      </c>
      <c r="I44" s="70">
        <v>1017.724</v>
      </c>
      <c r="J44" s="70"/>
      <c r="K44" s="71">
        <f t="shared" si="5"/>
        <v>24588.746987951807</v>
      </c>
      <c r="L44" s="74">
        <f>(K44/24800)*100</f>
        <v>99.148173338515349</v>
      </c>
      <c r="M44" s="74">
        <f>(K44/25574)*100</f>
        <v>96.147442668146581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427.92</v>
      </c>
      <c r="F49" s="70"/>
      <c r="G49" s="70"/>
      <c r="H49" s="70">
        <v>0</v>
      </c>
      <c r="I49" s="70">
        <v>427.92</v>
      </c>
      <c r="J49" s="70"/>
      <c r="K49" s="71">
        <f t="shared" si="5"/>
        <v>15848.888888888891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14" t="s">
        <v>58</v>
      </c>
      <c r="B50" s="114"/>
      <c r="C50" s="114"/>
      <c r="D50" s="114"/>
      <c r="E50" s="114"/>
      <c r="F50" s="114"/>
      <c r="G50" s="114"/>
      <c r="H50" s="114"/>
      <c r="I50" s="92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92"/>
      <c r="B51" s="92"/>
      <c r="C51" s="92"/>
      <c r="D51" s="92"/>
      <c r="E51" s="92"/>
      <c r="F51" s="92"/>
      <c r="G51" s="18"/>
      <c r="H51" s="92"/>
      <c r="I51" s="92"/>
      <c r="J51" s="1"/>
      <c r="K51" s="72"/>
      <c r="L51" s="5"/>
      <c r="M51" s="5"/>
      <c r="N51" s="15"/>
      <c r="O51" s="15"/>
      <c r="P51" s="15"/>
    </row>
    <row r="52" spans="1:16" s="105" customFormat="1" ht="21" customHeight="1" x14ac:dyDescent="0.35">
      <c r="A52" s="101" t="s">
        <v>63</v>
      </c>
      <c r="B52" s="101"/>
      <c r="C52" s="101"/>
      <c r="D52" s="102"/>
      <c r="E52" s="101"/>
      <c r="F52" s="101" t="s">
        <v>64</v>
      </c>
      <c r="G52" s="103"/>
      <c r="H52" s="101"/>
      <c r="I52" s="101"/>
      <c r="J52" s="101"/>
      <c r="K52" s="104"/>
    </row>
    <row r="53" spans="1:16" ht="18" x14ac:dyDescent="0.4">
      <c r="A53" s="2"/>
      <c r="B53" s="2"/>
      <c r="C53" s="2"/>
      <c r="D53" s="10" t="s">
        <v>8</v>
      </c>
      <c r="E53" s="2"/>
      <c r="F53" s="2"/>
      <c r="G53" s="91"/>
      <c r="H53" s="2"/>
      <c r="I53" s="2"/>
      <c r="J53" s="2"/>
      <c r="K53" s="40"/>
    </row>
    <row r="54" spans="1:16" ht="18" x14ac:dyDescent="0.4">
      <c r="A54" s="91" t="s">
        <v>9</v>
      </c>
      <c r="B54" s="2"/>
      <c r="C54" s="2"/>
      <c r="D54" s="2"/>
      <c r="E54" s="2"/>
      <c r="F54" s="2"/>
      <c r="G54" s="91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10" zoomScale="66" zoomScaleSheetLayoutView="66" workbookViewId="0">
      <selection activeCell="G15" sqref="G15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0" t="s">
        <v>40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18" x14ac:dyDescent="0.4">
      <c r="A3" s="130" t="s">
        <v>48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ht="18" x14ac:dyDescent="0.4">
      <c r="A4" s="130" t="s">
        <v>65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6" x14ac:dyDescent="0.35">
      <c r="A5" s="131" t="s">
        <v>10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1:16" ht="18" x14ac:dyDescent="0.4">
      <c r="A6" s="132" t="s">
        <v>49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6" ht="15.5" x14ac:dyDescent="0.35">
      <c r="A7" s="133" t="s">
        <v>25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6" x14ac:dyDescent="0.35">
      <c r="K8" s="73"/>
    </row>
    <row r="9" spans="1:16" ht="27" customHeight="1" x14ac:dyDescent="0.35">
      <c r="A9" s="125" t="s">
        <v>11</v>
      </c>
      <c r="B9" s="128" t="s">
        <v>27</v>
      </c>
      <c r="C9" s="129"/>
      <c r="D9" s="115" t="s">
        <v>12</v>
      </c>
      <c r="E9" s="128" t="s">
        <v>55</v>
      </c>
      <c r="F9" s="134"/>
      <c r="G9" s="134"/>
      <c r="H9" s="134"/>
      <c r="I9" s="134"/>
      <c r="J9" s="134"/>
      <c r="K9" s="117" t="s">
        <v>13</v>
      </c>
      <c r="L9" s="120" t="s">
        <v>29</v>
      </c>
      <c r="M9" s="120" t="s">
        <v>30</v>
      </c>
      <c r="N9" s="124" t="s">
        <v>31</v>
      </c>
      <c r="O9" s="124"/>
      <c r="P9" s="124"/>
    </row>
    <row r="10" spans="1:16" ht="88.5" customHeight="1" x14ac:dyDescent="0.35">
      <c r="A10" s="125"/>
      <c r="B10" s="115" t="s">
        <v>21</v>
      </c>
      <c r="C10" s="115" t="s">
        <v>41</v>
      </c>
      <c r="D10" s="123"/>
      <c r="E10" s="115" t="s">
        <v>21</v>
      </c>
      <c r="F10" s="126" t="s">
        <v>20</v>
      </c>
      <c r="G10" s="134"/>
      <c r="H10" s="134"/>
      <c r="I10" s="8"/>
      <c r="J10" s="115" t="s">
        <v>19</v>
      </c>
      <c r="K10" s="118"/>
      <c r="L10" s="121"/>
      <c r="M10" s="121"/>
      <c r="N10" s="124"/>
      <c r="O10" s="124"/>
      <c r="P10" s="124"/>
    </row>
    <row r="11" spans="1:16" ht="276" customHeight="1" x14ac:dyDescent="0.35">
      <c r="A11" s="125"/>
      <c r="B11" s="116"/>
      <c r="C11" s="116"/>
      <c r="D11" s="123"/>
      <c r="E11" s="135"/>
      <c r="F11" s="100" t="s">
        <v>24</v>
      </c>
      <c r="G11" s="100" t="s">
        <v>22</v>
      </c>
      <c r="H11" s="6" t="s">
        <v>23</v>
      </c>
      <c r="I11" s="6" t="s">
        <v>44</v>
      </c>
      <c r="J11" s="116"/>
      <c r="K11" s="119"/>
      <c r="L11" s="122"/>
      <c r="M11" s="122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15"/>
      <c r="B12" s="126" t="s">
        <v>28</v>
      </c>
      <c r="C12" s="127"/>
      <c r="D12" s="97" t="s">
        <v>0</v>
      </c>
      <c r="E12" s="97" t="s">
        <v>1</v>
      </c>
      <c r="F12" s="97" t="s">
        <v>1</v>
      </c>
      <c r="G12" s="97" t="s">
        <v>1</v>
      </c>
      <c r="H12" s="97" t="s">
        <v>1</v>
      </c>
      <c r="I12" s="97" t="s">
        <v>1</v>
      </c>
      <c r="J12" s="97" t="s">
        <v>1</v>
      </c>
      <c r="K12" s="75" t="s">
        <v>18</v>
      </c>
      <c r="L12" s="97" t="s">
        <v>17</v>
      </c>
      <c r="M12" s="97" t="s">
        <v>17</v>
      </c>
      <c r="N12" s="97" t="s">
        <v>1</v>
      </c>
      <c r="O12" s="97" t="s">
        <v>1</v>
      </c>
      <c r="P12" s="97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671</v>
      </c>
      <c r="E15" s="43">
        <f t="shared" si="0"/>
        <v>13459.173000000001</v>
      </c>
      <c r="F15" s="43">
        <f t="shared" si="0"/>
        <v>8.3919999999999995</v>
      </c>
      <c r="G15" s="43">
        <f>G17+G18+G19+G24</f>
        <v>157.80599999999998</v>
      </c>
      <c r="H15" s="43">
        <f>H17+H18+H19+H24</f>
        <v>11626.863000000001</v>
      </c>
      <c r="I15" s="43">
        <f t="shared" si="0"/>
        <v>1666.1120000000001</v>
      </c>
      <c r="J15" s="43">
        <f t="shared" si="0"/>
        <v>0</v>
      </c>
      <c r="K15" s="94">
        <f>(K17+K18+K19+K24)/4</f>
        <v>29695.34510096697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479.49100000000004</v>
      </c>
      <c r="F17" s="44"/>
      <c r="G17" s="44">
        <v>14.648</v>
      </c>
      <c r="H17" s="44">
        <v>464.84300000000002</v>
      </c>
      <c r="I17" s="44"/>
      <c r="J17" s="44"/>
      <c r="K17" s="45">
        <f>(E17/D17)*1000</f>
        <v>36883.923076923085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934.73</v>
      </c>
      <c r="F18" s="44">
        <v>5.6829999999999998</v>
      </c>
      <c r="G18" s="44"/>
      <c r="H18" s="44">
        <v>929.04700000000003</v>
      </c>
      <c r="I18" s="44"/>
      <c r="J18" s="44"/>
      <c r="K18" s="45">
        <f t="shared" ref="K18:K24" si="2">(E18/D18)*1000</f>
        <v>40640.434782608696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5804.7750000000005</v>
      </c>
      <c r="F19" s="44">
        <v>2.7090000000000001</v>
      </c>
      <c r="G19" s="44">
        <v>143.15799999999999</v>
      </c>
      <c r="H19" s="44">
        <v>5658.9080000000004</v>
      </c>
      <c r="I19" s="44"/>
      <c r="J19" s="44"/>
      <c r="K19" s="45">
        <f t="shared" si="2"/>
        <v>26147.635135135137</v>
      </c>
      <c r="L19" s="48">
        <f>(K19/26400)*100</f>
        <v>99.044072481572485</v>
      </c>
      <c r="M19" s="48">
        <f>(K19/24615.7)*100</f>
        <v>106.22340674908753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 x14ac:dyDescent="0.35">
      <c r="A24" s="25" t="s">
        <v>5</v>
      </c>
      <c r="B24" s="43">
        <v>547.4</v>
      </c>
      <c r="C24" s="21" t="s">
        <v>37</v>
      </c>
      <c r="D24" s="44">
        <v>413</v>
      </c>
      <c r="E24" s="44">
        <f>H24+I24</f>
        <v>6240.1769999999997</v>
      </c>
      <c r="F24" s="44">
        <v>0</v>
      </c>
      <c r="G24" s="44"/>
      <c r="H24" s="44">
        <v>4574.0649999999996</v>
      </c>
      <c r="I24" s="44">
        <v>1666.1120000000001</v>
      </c>
      <c r="J24" s="44"/>
      <c r="K24" s="45">
        <f t="shared" si="2"/>
        <v>15109.387409200968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817.5</v>
      </c>
      <c r="E26" s="50">
        <f t="shared" si="3"/>
        <v>40527.211000000003</v>
      </c>
      <c r="F26" s="50">
        <f t="shared" si="3"/>
        <v>77.194000000000003</v>
      </c>
      <c r="G26" s="50">
        <f t="shared" si="3"/>
        <v>270.47299999999996</v>
      </c>
      <c r="H26" s="50">
        <f>H28+H29+H30+H37+H38</f>
        <v>40179.544000000002</v>
      </c>
      <c r="I26" s="50">
        <f t="shared" si="3"/>
        <v>0</v>
      </c>
      <c r="J26" s="50">
        <f t="shared" si="3"/>
        <v>0</v>
      </c>
      <c r="K26" s="96">
        <f>(K28+K29+K30+K37+K38)/5</f>
        <v>64459.825979101894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1752.1320000000001</v>
      </c>
      <c r="F28" s="51">
        <v>25.542999999999999</v>
      </c>
      <c r="G28" s="51">
        <v>9.6929999999999996</v>
      </c>
      <c r="H28" s="51">
        <v>1716.896</v>
      </c>
      <c r="I28" s="51"/>
      <c r="J28" s="51"/>
      <c r="K28" s="52">
        <f>(E28/D28)*1000</f>
        <v>79642.363636363647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5124.5740000000005</v>
      </c>
      <c r="F29" s="51">
        <v>8.1760000000000002</v>
      </c>
      <c r="G29" s="51"/>
      <c r="H29" s="51">
        <v>5116.3980000000001</v>
      </c>
      <c r="I29" s="51"/>
      <c r="J29" s="51"/>
      <c r="K29" s="52">
        <f t="shared" ref="K29:K49" si="5">(E29/D29)*1000</f>
        <v>115158.96629213485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27817.935000000001</v>
      </c>
      <c r="F30" s="51">
        <v>43.475000000000001</v>
      </c>
      <c r="G30" s="51">
        <v>260.77999999999997</v>
      </c>
      <c r="H30" s="51">
        <v>27513.68</v>
      </c>
      <c r="I30" s="51"/>
      <c r="J30" s="51"/>
      <c r="K30" s="52">
        <f t="shared" si="5"/>
        <v>65453.964705882354</v>
      </c>
      <c r="L30" s="60">
        <f>(K30/26500)*100</f>
        <v>246.99609322974473</v>
      </c>
      <c r="M30" s="60">
        <f>(K30/26543.96)*100</f>
        <v>246.58703790196475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25802.191999999999</v>
      </c>
      <c r="F32" s="57">
        <v>42.572000000000003</v>
      </c>
      <c r="G32" s="57">
        <v>260.77999999999997</v>
      </c>
      <c r="H32" s="57">
        <v>25498.84</v>
      </c>
      <c r="I32" s="57"/>
      <c r="J32" s="57"/>
      <c r="K32" s="52">
        <f t="shared" si="5"/>
        <v>65487.796954314719</v>
      </c>
      <c r="L32" s="60">
        <f>(K32/26500)*100</f>
        <v>247.12376209175363</v>
      </c>
      <c r="M32" s="60">
        <f>(K32/26543.96)*100</f>
        <v>246.71449532893632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404.279</v>
      </c>
      <c r="F37" s="51">
        <v>0</v>
      </c>
      <c r="G37" s="51"/>
      <c r="H37" s="51">
        <v>404.279</v>
      </c>
      <c r="I37" s="51"/>
      <c r="J37" s="51"/>
      <c r="K37" s="52">
        <f t="shared" si="5"/>
        <v>44919.888888888891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5428.2910000000002</v>
      </c>
      <c r="F38" s="51"/>
      <c r="G38" s="51"/>
      <c r="H38" s="51">
        <v>5428.2910000000002</v>
      </c>
      <c r="I38" s="51"/>
      <c r="J38" s="51"/>
      <c r="K38" s="52">
        <f t="shared" si="5"/>
        <v>17123.946372239745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2794.904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2787.1210000000001</v>
      </c>
      <c r="J40" s="33">
        <f t="shared" ref="J40" si="7">J42+J43+J44+J49</f>
        <v>0</v>
      </c>
      <c r="K40" s="95">
        <f>(K42+K43+K44+K49)/4</f>
        <v>47574.486166889779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221.07199999999997</v>
      </c>
      <c r="F42" s="70">
        <v>3.1459999999999999</v>
      </c>
      <c r="G42" s="70"/>
      <c r="H42" s="70"/>
      <c r="I42" s="70">
        <v>217.92599999999999</v>
      </c>
      <c r="J42" s="70"/>
      <c r="K42" s="71">
        <f t="shared" si="5"/>
        <v>55267.999999999993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294.27600000000001</v>
      </c>
      <c r="F43" s="70">
        <v>2.831</v>
      </c>
      <c r="G43" s="70"/>
      <c r="H43" s="70">
        <v>0</v>
      </c>
      <c r="I43" s="70">
        <v>291.44499999999999</v>
      </c>
      <c r="J43" s="70"/>
      <c r="K43" s="71">
        <f t="shared" si="5"/>
        <v>73569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1774.799</v>
      </c>
      <c r="F44" s="70">
        <v>1.806</v>
      </c>
      <c r="G44" s="70"/>
      <c r="H44" s="70">
        <v>0</v>
      </c>
      <c r="I44" s="70">
        <v>1772.9929999999999</v>
      </c>
      <c r="J44" s="70"/>
      <c r="K44" s="71">
        <f t="shared" si="5"/>
        <v>42766.240963855424</v>
      </c>
      <c r="L44" s="74">
        <f>(K44/24800)*100</f>
        <v>172.44452001554606</v>
      </c>
      <c r="M44" s="74">
        <f>(K44/25574)*100</f>
        <v>167.22546713011428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504.75700000000001</v>
      </c>
      <c r="F49" s="70"/>
      <c r="G49" s="70"/>
      <c r="H49" s="70">
        <v>0</v>
      </c>
      <c r="I49" s="70">
        <v>504.75700000000001</v>
      </c>
      <c r="J49" s="70"/>
      <c r="K49" s="71">
        <f t="shared" si="5"/>
        <v>18694.703703703704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14" t="s">
        <v>58</v>
      </c>
      <c r="B50" s="114"/>
      <c r="C50" s="114"/>
      <c r="D50" s="114"/>
      <c r="E50" s="114"/>
      <c r="F50" s="114"/>
      <c r="G50" s="114"/>
      <c r="H50" s="114"/>
      <c r="I50" s="99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99"/>
      <c r="B51" s="99"/>
      <c r="C51" s="99"/>
      <c r="D51" s="99"/>
      <c r="E51" s="99"/>
      <c r="F51" s="99"/>
      <c r="G51" s="18"/>
      <c r="H51" s="99"/>
      <c r="I51" s="99"/>
      <c r="J51" s="1"/>
      <c r="K51" s="72"/>
      <c r="L51" s="5"/>
      <c r="M51" s="5"/>
      <c r="N51" s="15"/>
      <c r="O51" s="15"/>
      <c r="P51" s="15"/>
    </row>
    <row r="52" spans="1:16" s="105" customFormat="1" ht="21" customHeight="1" x14ac:dyDescent="0.35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" x14ac:dyDescent="0.4">
      <c r="A53" s="2"/>
      <c r="B53" s="2"/>
      <c r="C53" s="2"/>
      <c r="D53" s="10" t="s">
        <v>8</v>
      </c>
      <c r="E53" s="2"/>
      <c r="F53" s="2"/>
      <c r="G53" s="98"/>
      <c r="H53" s="2"/>
      <c r="I53" s="2"/>
      <c r="J53" s="2"/>
      <c r="K53" s="40"/>
    </row>
    <row r="54" spans="1:16" ht="18" x14ac:dyDescent="0.4">
      <c r="A54" s="98" t="s">
        <v>9</v>
      </c>
      <c r="B54" s="2"/>
      <c r="C54" s="2"/>
      <c r="D54" s="2"/>
      <c r="E54" s="2"/>
      <c r="F54" s="2"/>
      <c r="G54" s="98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5" zoomScale="60" zoomScaleNormal="100" workbookViewId="0">
      <selection activeCell="A5" sqref="A1:XFD1048576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0" t="s">
        <v>40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18" x14ac:dyDescent="0.4">
      <c r="A3" s="130" t="s">
        <v>48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ht="18" x14ac:dyDescent="0.4">
      <c r="A4" s="130" t="s">
        <v>67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6" x14ac:dyDescent="0.35">
      <c r="A5" s="131" t="s">
        <v>10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1:16" ht="18" x14ac:dyDescent="0.4">
      <c r="A6" s="132" t="s">
        <v>49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6" ht="15.5" x14ac:dyDescent="0.35">
      <c r="A7" s="133" t="s">
        <v>25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6" x14ac:dyDescent="0.35">
      <c r="K8" s="73"/>
    </row>
    <row r="9" spans="1:16" ht="27" customHeight="1" x14ac:dyDescent="0.35">
      <c r="A9" s="125" t="s">
        <v>11</v>
      </c>
      <c r="B9" s="128" t="s">
        <v>27</v>
      </c>
      <c r="C9" s="129"/>
      <c r="D9" s="115" t="s">
        <v>12</v>
      </c>
      <c r="E9" s="128" t="s">
        <v>55</v>
      </c>
      <c r="F9" s="134"/>
      <c r="G9" s="134"/>
      <c r="H9" s="134"/>
      <c r="I9" s="134"/>
      <c r="J9" s="134"/>
      <c r="K9" s="117" t="s">
        <v>13</v>
      </c>
      <c r="L9" s="120" t="s">
        <v>29</v>
      </c>
      <c r="M9" s="120" t="s">
        <v>30</v>
      </c>
      <c r="N9" s="124" t="s">
        <v>31</v>
      </c>
      <c r="O9" s="124"/>
      <c r="P9" s="124"/>
    </row>
    <row r="10" spans="1:16" ht="88.5" customHeight="1" x14ac:dyDescent="0.35">
      <c r="A10" s="125"/>
      <c r="B10" s="115" t="s">
        <v>21</v>
      </c>
      <c r="C10" s="115" t="s">
        <v>41</v>
      </c>
      <c r="D10" s="123"/>
      <c r="E10" s="115" t="s">
        <v>21</v>
      </c>
      <c r="F10" s="126" t="s">
        <v>20</v>
      </c>
      <c r="G10" s="134"/>
      <c r="H10" s="134"/>
      <c r="I10" s="8"/>
      <c r="J10" s="115" t="s">
        <v>19</v>
      </c>
      <c r="K10" s="118"/>
      <c r="L10" s="121"/>
      <c r="M10" s="121"/>
      <c r="N10" s="124"/>
      <c r="O10" s="124"/>
      <c r="P10" s="124"/>
    </row>
    <row r="11" spans="1:16" ht="276" customHeight="1" x14ac:dyDescent="0.35">
      <c r="A11" s="125"/>
      <c r="B11" s="116"/>
      <c r="C11" s="116"/>
      <c r="D11" s="123"/>
      <c r="E11" s="135"/>
      <c r="F11" s="108" t="s">
        <v>24</v>
      </c>
      <c r="G11" s="108" t="s">
        <v>22</v>
      </c>
      <c r="H11" s="6" t="s">
        <v>23</v>
      </c>
      <c r="I11" s="6" t="s">
        <v>44</v>
      </c>
      <c r="J11" s="116"/>
      <c r="K11" s="119"/>
      <c r="L11" s="122"/>
      <c r="M11" s="122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15"/>
      <c r="B12" s="126" t="s">
        <v>28</v>
      </c>
      <c r="C12" s="127"/>
      <c r="D12" s="107" t="s">
        <v>0</v>
      </c>
      <c r="E12" s="107" t="s">
        <v>1</v>
      </c>
      <c r="F12" s="107" t="s">
        <v>1</v>
      </c>
      <c r="G12" s="107" t="s">
        <v>1</v>
      </c>
      <c r="H12" s="107" t="s">
        <v>1</v>
      </c>
      <c r="I12" s="107" t="s">
        <v>1</v>
      </c>
      <c r="J12" s="107" t="s">
        <v>1</v>
      </c>
      <c r="K12" s="75" t="s">
        <v>18</v>
      </c>
      <c r="L12" s="107" t="s">
        <v>17</v>
      </c>
      <c r="M12" s="107" t="s">
        <v>17</v>
      </c>
      <c r="N12" s="107" t="s">
        <v>1</v>
      </c>
      <c r="O12" s="107" t="s">
        <v>1</v>
      </c>
      <c r="P12" s="107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671</v>
      </c>
      <c r="E15" s="43">
        <f t="shared" si="0"/>
        <v>11448.603000000001</v>
      </c>
      <c r="F15" s="43">
        <f t="shared" si="0"/>
        <v>9.3970000000000002</v>
      </c>
      <c r="G15" s="43">
        <f>G17+G18+G19+G24</f>
        <v>69.86099999999999</v>
      </c>
      <c r="H15" s="43">
        <f>H17+H18+H19+H24</f>
        <v>9667.2450000000008</v>
      </c>
      <c r="I15" s="43">
        <f t="shared" si="0"/>
        <v>1702.1</v>
      </c>
      <c r="J15" s="43">
        <f t="shared" si="0"/>
        <v>0</v>
      </c>
      <c r="K15" s="94">
        <f>(K17+K18+K19+K24)/4</f>
        <v>25903.457232850938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453.63400000000001</v>
      </c>
      <c r="F17" s="44"/>
      <c r="G17" s="44">
        <v>5.0049999999999999</v>
      </c>
      <c r="H17" s="44">
        <v>448.62900000000002</v>
      </c>
      <c r="I17" s="44"/>
      <c r="J17" s="44"/>
      <c r="K17" s="45">
        <f>(E17/D17)*1000</f>
        <v>34894.923076923078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809.03700000000003</v>
      </c>
      <c r="F18" s="44">
        <v>6.6879999999999997</v>
      </c>
      <c r="G18" s="44"/>
      <c r="H18" s="44">
        <v>802.34900000000005</v>
      </c>
      <c r="I18" s="44"/>
      <c r="J18" s="44"/>
      <c r="K18" s="45">
        <f t="shared" ref="K18:K24" si="2">(E18/D18)*1000</f>
        <v>35175.52173913044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4262.732</v>
      </c>
      <c r="F19" s="44">
        <v>2.7090000000000001</v>
      </c>
      <c r="G19" s="44">
        <v>64.855999999999995</v>
      </c>
      <c r="H19" s="44">
        <v>4195.1670000000004</v>
      </c>
      <c r="I19" s="44"/>
      <c r="J19" s="44"/>
      <c r="K19" s="45">
        <f t="shared" si="2"/>
        <v>19201.495495495496</v>
      </c>
      <c r="L19" s="48">
        <f>(K19/26400)*100</f>
        <v>72.732937482937487</v>
      </c>
      <c r="M19" s="48">
        <f>(K19/24615.7)*100</f>
        <v>78.005076010414058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 x14ac:dyDescent="0.35">
      <c r="A24" s="25" t="s">
        <v>5</v>
      </c>
      <c r="B24" s="43">
        <v>547.4</v>
      </c>
      <c r="C24" s="21" t="s">
        <v>37</v>
      </c>
      <c r="D24" s="44">
        <v>413</v>
      </c>
      <c r="E24" s="44">
        <f>H24+I24</f>
        <v>5923.2000000000007</v>
      </c>
      <c r="F24" s="44">
        <v>0</v>
      </c>
      <c r="G24" s="44"/>
      <c r="H24" s="44">
        <v>4221.1000000000004</v>
      </c>
      <c r="I24" s="44">
        <v>1702.1</v>
      </c>
      <c r="J24" s="44"/>
      <c r="K24" s="45">
        <f t="shared" si="2"/>
        <v>14341.888619854722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817.5</v>
      </c>
      <c r="E26" s="50">
        <f t="shared" si="3"/>
        <v>5095.7730000000001</v>
      </c>
      <c r="F26" s="50">
        <f t="shared" si="3"/>
        <v>77.194000000000003</v>
      </c>
      <c r="G26" s="50">
        <f t="shared" si="3"/>
        <v>123.568</v>
      </c>
      <c r="H26" s="50">
        <f>H28+H29+H30+H37+H38</f>
        <v>4895.0110000000004</v>
      </c>
      <c r="I26" s="50">
        <f t="shared" si="3"/>
        <v>0</v>
      </c>
      <c r="J26" s="50">
        <f t="shared" si="3"/>
        <v>0</v>
      </c>
      <c r="K26" s="96">
        <f>(K28+K29+K30+K37+K38)/5</f>
        <v>13604.78828631083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833.34999999999991</v>
      </c>
      <c r="F28" s="51">
        <v>25.542999999999999</v>
      </c>
      <c r="G28" s="51">
        <v>2.1179999999999999</v>
      </c>
      <c r="H28" s="51">
        <v>805.68899999999996</v>
      </c>
      <c r="I28" s="51"/>
      <c r="J28" s="51"/>
      <c r="K28" s="52">
        <f>(E28/D28)*1000</f>
        <v>37879.545454545449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597.28700000000003</v>
      </c>
      <c r="F29" s="51">
        <v>8.1760000000000002</v>
      </c>
      <c r="G29" s="51"/>
      <c r="H29" s="51">
        <v>589.11099999999999</v>
      </c>
      <c r="I29" s="51"/>
      <c r="J29" s="51"/>
      <c r="K29" s="52">
        <f t="shared" ref="K29:K49" si="5">(E29/D29)*1000</f>
        <v>13422.1797752809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499.82499999999999</v>
      </c>
      <c r="F30" s="51">
        <v>43.475000000000001</v>
      </c>
      <c r="G30" s="51">
        <v>121.45</v>
      </c>
      <c r="H30" s="51">
        <v>334.9</v>
      </c>
      <c r="I30" s="51"/>
      <c r="J30" s="51"/>
      <c r="K30" s="52">
        <f t="shared" si="5"/>
        <v>1176.0588235294117</v>
      </c>
      <c r="L30" s="60">
        <f>(K30/26500)*100</f>
        <v>4.4379578246392892</v>
      </c>
      <c r="M30" s="60">
        <f>(K30/26543.96)*100</f>
        <v>4.4306080310903564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480.41199999999998</v>
      </c>
      <c r="F32" s="57">
        <v>42.572000000000003</v>
      </c>
      <c r="G32" s="57">
        <v>121.45</v>
      </c>
      <c r="H32" s="57">
        <v>316.39</v>
      </c>
      <c r="I32" s="57"/>
      <c r="J32" s="57"/>
      <c r="K32" s="52">
        <f t="shared" si="5"/>
        <v>1219.3197969543146</v>
      </c>
      <c r="L32" s="60">
        <f>(K32/26500)*100</f>
        <v>4.6012067809596777</v>
      </c>
      <c r="M32" s="60">
        <f>(K32/26543.96)*100</f>
        <v>4.5935866274448678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51.511000000000003</v>
      </c>
      <c r="F37" s="51">
        <v>0</v>
      </c>
      <c r="G37" s="51"/>
      <c r="H37" s="51">
        <v>51.511000000000003</v>
      </c>
      <c r="I37" s="51"/>
      <c r="J37" s="51"/>
      <c r="K37" s="52">
        <f t="shared" si="5"/>
        <v>5723.4444444444443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3113.8</v>
      </c>
      <c r="F38" s="51"/>
      <c r="G38" s="51"/>
      <c r="H38" s="51">
        <v>3113.8</v>
      </c>
      <c r="I38" s="51"/>
      <c r="J38" s="51"/>
      <c r="K38" s="52">
        <f t="shared" si="5"/>
        <v>9822.7129337539445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881.06400000000008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873.28099999999995</v>
      </c>
      <c r="J40" s="33">
        <f t="shared" ref="J40" si="7">J42+J43+J44+J49</f>
        <v>0</v>
      </c>
      <c r="K40" s="95">
        <f>(K42+K43+K44+K49)/4</f>
        <v>19773.462962962964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124.473</v>
      </c>
      <c r="F42" s="70">
        <v>3.1459999999999999</v>
      </c>
      <c r="G42" s="70"/>
      <c r="H42" s="70"/>
      <c r="I42" s="70">
        <v>121.327</v>
      </c>
      <c r="J42" s="70"/>
      <c r="K42" s="71">
        <f t="shared" si="5"/>
        <v>31118.25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105.099</v>
      </c>
      <c r="F43" s="70">
        <v>2.831</v>
      </c>
      <c r="G43" s="70"/>
      <c r="H43" s="70">
        <v>0</v>
      </c>
      <c r="I43" s="70">
        <v>102.268</v>
      </c>
      <c r="J43" s="70"/>
      <c r="K43" s="71">
        <f t="shared" si="5"/>
        <v>26274.75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187.66300000000001</v>
      </c>
      <c r="F44" s="70">
        <v>1.806</v>
      </c>
      <c r="G44" s="70"/>
      <c r="H44" s="70">
        <v>0</v>
      </c>
      <c r="I44" s="70">
        <v>185.857</v>
      </c>
      <c r="J44" s="70"/>
      <c r="K44" s="71">
        <f t="shared" si="5"/>
        <v>4522</v>
      </c>
      <c r="L44" s="74">
        <f>(K44/24800)*100</f>
        <v>18.233870967741936</v>
      </c>
      <c r="M44" s="74">
        <f>(K44/25574)*100</f>
        <v>17.682020802377416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463.82900000000001</v>
      </c>
      <c r="F49" s="70"/>
      <c r="G49" s="70"/>
      <c r="H49" s="70">
        <v>0</v>
      </c>
      <c r="I49" s="70">
        <v>463.82900000000001</v>
      </c>
      <c r="J49" s="70"/>
      <c r="K49" s="71">
        <f t="shared" si="5"/>
        <v>17178.851851851854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14" t="s">
        <v>58</v>
      </c>
      <c r="B50" s="114"/>
      <c r="C50" s="114"/>
      <c r="D50" s="114"/>
      <c r="E50" s="114"/>
      <c r="F50" s="114"/>
      <c r="G50" s="114"/>
      <c r="H50" s="114"/>
      <c r="I50" s="106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106"/>
      <c r="B51" s="106"/>
      <c r="C51" s="106"/>
      <c r="D51" s="106"/>
      <c r="E51" s="106"/>
      <c r="F51" s="106"/>
      <c r="G51" s="18"/>
      <c r="H51" s="106"/>
      <c r="I51" s="106"/>
      <c r="J51" s="1"/>
      <c r="K51" s="72"/>
      <c r="L51" s="5"/>
      <c r="M51" s="5"/>
      <c r="N51" s="15"/>
      <c r="O51" s="15"/>
      <c r="P51" s="15"/>
    </row>
    <row r="52" spans="1:16" s="105" customFormat="1" ht="21" customHeight="1" x14ac:dyDescent="0.35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" x14ac:dyDescent="0.4">
      <c r="A53" s="2"/>
      <c r="B53" s="2"/>
      <c r="C53" s="2"/>
      <c r="D53" s="10" t="s">
        <v>8</v>
      </c>
      <c r="E53" s="2"/>
      <c r="F53" s="2"/>
      <c r="G53" s="109"/>
      <c r="H53" s="2"/>
      <c r="I53" s="2"/>
      <c r="J53" s="2"/>
      <c r="K53" s="40"/>
    </row>
    <row r="54" spans="1:16" ht="18" x14ac:dyDescent="0.4">
      <c r="A54" s="109" t="s">
        <v>9</v>
      </c>
      <c r="B54" s="2"/>
      <c r="C54" s="2"/>
      <c r="D54" s="2"/>
      <c r="E54" s="2"/>
      <c r="F54" s="2"/>
      <c r="G54" s="109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view="pageBreakPreview" topLeftCell="B40" zoomScale="60" zoomScaleNormal="100" workbookViewId="0">
      <selection activeCell="G29" sqref="G29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0" t="s">
        <v>40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18" x14ac:dyDescent="0.4">
      <c r="A3" s="130" t="s">
        <v>48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ht="18" x14ac:dyDescent="0.4">
      <c r="A4" s="130" t="s">
        <v>68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6" x14ac:dyDescent="0.35">
      <c r="A5" s="131" t="s">
        <v>10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1:16" ht="18" x14ac:dyDescent="0.4">
      <c r="A6" s="132" t="s">
        <v>49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6" ht="15.5" x14ac:dyDescent="0.35">
      <c r="A7" s="133" t="s">
        <v>25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6" x14ac:dyDescent="0.35">
      <c r="K8" s="73"/>
    </row>
    <row r="9" spans="1:16" ht="27" customHeight="1" x14ac:dyDescent="0.35">
      <c r="A9" s="125" t="s">
        <v>11</v>
      </c>
      <c r="B9" s="128" t="s">
        <v>27</v>
      </c>
      <c r="C9" s="129"/>
      <c r="D9" s="115" t="s">
        <v>12</v>
      </c>
      <c r="E9" s="128" t="s">
        <v>55</v>
      </c>
      <c r="F9" s="134"/>
      <c r="G9" s="134"/>
      <c r="H9" s="134"/>
      <c r="I9" s="134"/>
      <c r="J9" s="134"/>
      <c r="K9" s="117" t="s">
        <v>13</v>
      </c>
      <c r="L9" s="120" t="s">
        <v>29</v>
      </c>
      <c r="M9" s="120" t="s">
        <v>30</v>
      </c>
      <c r="N9" s="124" t="s">
        <v>31</v>
      </c>
      <c r="O9" s="124"/>
      <c r="P9" s="124"/>
    </row>
    <row r="10" spans="1:16" ht="88.5" customHeight="1" x14ac:dyDescent="0.35">
      <c r="A10" s="125"/>
      <c r="B10" s="115" t="s">
        <v>21</v>
      </c>
      <c r="C10" s="115" t="s">
        <v>41</v>
      </c>
      <c r="D10" s="123"/>
      <c r="E10" s="115" t="s">
        <v>21</v>
      </c>
      <c r="F10" s="126" t="s">
        <v>20</v>
      </c>
      <c r="G10" s="134"/>
      <c r="H10" s="134"/>
      <c r="I10" s="8"/>
      <c r="J10" s="115" t="s">
        <v>19</v>
      </c>
      <c r="K10" s="118"/>
      <c r="L10" s="121"/>
      <c r="M10" s="121"/>
      <c r="N10" s="124"/>
      <c r="O10" s="124"/>
      <c r="P10" s="124"/>
    </row>
    <row r="11" spans="1:16" ht="276" customHeight="1" x14ac:dyDescent="0.35">
      <c r="A11" s="125"/>
      <c r="B11" s="116"/>
      <c r="C11" s="116"/>
      <c r="D11" s="123"/>
      <c r="E11" s="135"/>
      <c r="F11" s="113" t="s">
        <v>24</v>
      </c>
      <c r="G11" s="113" t="s">
        <v>22</v>
      </c>
      <c r="H11" s="6" t="s">
        <v>23</v>
      </c>
      <c r="I11" s="6" t="s">
        <v>44</v>
      </c>
      <c r="J11" s="116"/>
      <c r="K11" s="119"/>
      <c r="L11" s="122"/>
      <c r="M11" s="122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15"/>
      <c r="B12" s="126" t="s">
        <v>28</v>
      </c>
      <c r="C12" s="127"/>
      <c r="D12" s="110" t="s">
        <v>0</v>
      </c>
      <c r="E12" s="110" t="s">
        <v>1</v>
      </c>
      <c r="F12" s="110" t="s">
        <v>1</v>
      </c>
      <c r="G12" s="110" t="s">
        <v>1</v>
      </c>
      <c r="H12" s="110" t="s">
        <v>1</v>
      </c>
      <c r="I12" s="110" t="s">
        <v>1</v>
      </c>
      <c r="J12" s="110" t="s">
        <v>1</v>
      </c>
      <c r="K12" s="75" t="s">
        <v>18</v>
      </c>
      <c r="L12" s="110" t="s">
        <v>17</v>
      </c>
      <c r="M12" s="110" t="s">
        <v>17</v>
      </c>
      <c r="N12" s="110" t="s">
        <v>1</v>
      </c>
      <c r="O12" s="110" t="s">
        <v>1</v>
      </c>
      <c r="P12" s="110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669</v>
      </c>
      <c r="E15" s="43">
        <f t="shared" si="0"/>
        <v>11221.767</v>
      </c>
      <c r="F15" s="43">
        <f t="shared" si="0"/>
        <v>9.3970000000000002</v>
      </c>
      <c r="G15" s="43">
        <f>G17+G18+G19+G24</f>
        <v>56.489000000000004</v>
      </c>
      <c r="H15" s="43">
        <f>H17+H18+H19+H24</f>
        <v>9636.9290000000001</v>
      </c>
      <c r="I15" s="43">
        <f t="shared" si="0"/>
        <v>1518.952</v>
      </c>
      <c r="J15" s="43">
        <f t="shared" si="0"/>
        <v>0</v>
      </c>
      <c r="K15" s="94">
        <f>(K17+K18+K19+K24)/4</f>
        <v>26633.627067804202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532.68400000000008</v>
      </c>
      <c r="F17" s="44"/>
      <c r="G17" s="44">
        <v>6.109</v>
      </c>
      <c r="H17" s="44">
        <v>526.57500000000005</v>
      </c>
      <c r="I17" s="44"/>
      <c r="J17" s="44"/>
      <c r="K17" s="45">
        <f>(E17/D17)*1000</f>
        <v>40975.692307692312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24</v>
      </c>
      <c r="E18" s="44">
        <f t="shared" ref="E18:E23" si="1">F18+G18+H18+J18</f>
        <v>785.34199999999998</v>
      </c>
      <c r="F18" s="44">
        <v>6.6879999999999997</v>
      </c>
      <c r="G18" s="44"/>
      <c r="H18" s="44">
        <v>778.654</v>
      </c>
      <c r="I18" s="44"/>
      <c r="J18" s="44"/>
      <c r="K18" s="45">
        <f t="shared" ref="K18:K24" si="2">(E18/D18)*1000</f>
        <v>32722.583333333332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4202.7839999999997</v>
      </c>
      <c r="F19" s="44">
        <v>2.7090000000000001</v>
      </c>
      <c r="G19" s="44">
        <v>50.38</v>
      </c>
      <c r="H19" s="44">
        <v>4149.6949999999997</v>
      </c>
      <c r="I19" s="44"/>
      <c r="J19" s="44"/>
      <c r="K19" s="45">
        <f t="shared" si="2"/>
        <v>18931.459459459456</v>
      </c>
      <c r="L19" s="48">
        <f>(K19/26400)*100</f>
        <v>71.710073710073701</v>
      </c>
      <c r="M19" s="48">
        <f>(K19/24615.7)*100</f>
        <v>76.90806866942421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 x14ac:dyDescent="0.35">
      <c r="A24" s="25" t="s">
        <v>5</v>
      </c>
      <c r="B24" s="43">
        <v>547.4</v>
      </c>
      <c r="C24" s="21" t="s">
        <v>37</v>
      </c>
      <c r="D24" s="44">
        <v>410</v>
      </c>
      <c r="E24" s="44">
        <f>H24+I24</f>
        <v>5700.9570000000003</v>
      </c>
      <c r="F24" s="44">
        <v>0</v>
      </c>
      <c r="G24" s="44"/>
      <c r="H24" s="44">
        <v>4182.0050000000001</v>
      </c>
      <c r="I24" s="44">
        <v>1518.952</v>
      </c>
      <c r="J24" s="44"/>
      <c r="K24" s="45">
        <f t="shared" si="2"/>
        <v>13904.773170731709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818</v>
      </c>
      <c r="E26" s="50">
        <f t="shared" si="3"/>
        <v>8584.8649999999998</v>
      </c>
      <c r="F26" s="50">
        <f t="shared" si="3"/>
        <v>76.997</v>
      </c>
      <c r="G26" s="50">
        <f t="shared" si="3"/>
        <v>116.72199999999999</v>
      </c>
      <c r="H26" s="50">
        <f>H28+H29+H30+H37+H38</f>
        <v>8391.1460000000006</v>
      </c>
      <c r="I26" s="50">
        <f t="shared" si="3"/>
        <v>0</v>
      </c>
      <c r="J26" s="50">
        <f t="shared" si="3"/>
        <v>0</v>
      </c>
      <c r="K26" s="96">
        <f>(K28+K29+K30+K37+K38)/5</f>
        <v>19240.15569672655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913.58399999999995</v>
      </c>
      <c r="F28" s="51">
        <v>25.542999999999999</v>
      </c>
      <c r="G28" s="51">
        <v>2.78</v>
      </c>
      <c r="H28" s="51">
        <v>885.26099999999997</v>
      </c>
      <c r="I28" s="51"/>
      <c r="J28" s="51"/>
      <c r="K28" s="52">
        <f>(E28/D28)*1000</f>
        <v>41526.545454545449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</v>
      </c>
      <c r="E29" s="51">
        <f t="shared" ref="E29:E38" si="4">F29+G29+H29</f>
        <v>852.49</v>
      </c>
      <c r="F29" s="51">
        <v>8.1760000000000002</v>
      </c>
      <c r="G29" s="51"/>
      <c r="H29" s="51">
        <v>844.31399999999996</v>
      </c>
      <c r="I29" s="51"/>
      <c r="J29" s="51"/>
      <c r="K29" s="52">
        <f t="shared" ref="K29:K49" si="5">(E29/D29)*1000</f>
        <v>19374.772727272728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427</v>
      </c>
      <c r="E30" s="51">
        <f>F30+G30+H30</f>
        <v>2966.4599999999996</v>
      </c>
      <c r="F30" s="51">
        <v>43.277999999999999</v>
      </c>
      <c r="G30" s="51">
        <v>113.94199999999999</v>
      </c>
      <c r="H30" s="51">
        <v>2809.24</v>
      </c>
      <c r="I30" s="51"/>
      <c r="J30" s="51"/>
      <c r="K30" s="52">
        <f t="shared" si="5"/>
        <v>6947.2131147540977</v>
      </c>
      <c r="L30" s="60">
        <f>(K30/26500)*100</f>
        <v>26.215898546241878</v>
      </c>
      <c r="M30" s="60">
        <f>(K30/26543.96)*100</f>
        <v>26.172481855586348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396</v>
      </c>
      <c r="E32" s="51">
        <f>F32+G32+H32</f>
        <v>2799.625</v>
      </c>
      <c r="F32" s="57">
        <v>42.375</v>
      </c>
      <c r="G32" s="57">
        <v>113.94199999999999</v>
      </c>
      <c r="H32" s="57">
        <v>2643.308</v>
      </c>
      <c r="I32" s="57"/>
      <c r="J32" s="57"/>
      <c r="K32" s="52">
        <f t="shared" si="5"/>
        <v>7069.7601010101016</v>
      </c>
      <c r="L32" s="60">
        <f>(K32/26500)*100</f>
        <v>26.678340003811705</v>
      </c>
      <c r="M32" s="60">
        <f>(K32/26543.96)*100</f>
        <v>26.634157454313907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149.71600000000001</v>
      </c>
      <c r="F37" s="51">
        <v>0</v>
      </c>
      <c r="G37" s="51"/>
      <c r="H37" s="51">
        <v>149.71600000000001</v>
      </c>
      <c r="I37" s="51"/>
      <c r="J37" s="51"/>
      <c r="K37" s="52">
        <f t="shared" si="5"/>
        <v>16635.111111111113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316</v>
      </c>
      <c r="E38" s="51">
        <f t="shared" si="4"/>
        <v>3702.6149999999998</v>
      </c>
      <c r="F38" s="51"/>
      <c r="G38" s="51"/>
      <c r="H38" s="51">
        <v>3702.6149999999998</v>
      </c>
      <c r="I38" s="51"/>
      <c r="J38" s="51"/>
      <c r="K38" s="52">
        <f t="shared" si="5"/>
        <v>11717.136075949365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994.71400000000006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986.93099999999993</v>
      </c>
      <c r="J40" s="33">
        <f t="shared" ref="J40" si="7">J42+J43+J44+J49</f>
        <v>0</v>
      </c>
      <c r="K40" s="95">
        <f>(K42+K43+K44+K49)/4</f>
        <v>21772.024598393575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147.81299999999999</v>
      </c>
      <c r="F42" s="70">
        <v>3.1459999999999999</v>
      </c>
      <c r="G42" s="70"/>
      <c r="H42" s="70">
        <v>0</v>
      </c>
      <c r="I42" s="70">
        <v>144.667</v>
      </c>
      <c r="J42" s="70"/>
      <c r="K42" s="71">
        <f t="shared" si="5"/>
        <v>36953.25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114.53700000000001</v>
      </c>
      <c r="F43" s="70">
        <v>2.831</v>
      </c>
      <c r="G43" s="70"/>
      <c r="H43" s="70">
        <v>0</v>
      </c>
      <c r="I43" s="70">
        <v>111.706</v>
      </c>
      <c r="J43" s="70"/>
      <c r="K43" s="71">
        <f t="shared" si="5"/>
        <v>28634.25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434.59899999999999</v>
      </c>
      <c r="F44" s="70">
        <v>1.806</v>
      </c>
      <c r="G44" s="70"/>
      <c r="H44" s="70">
        <v>0</v>
      </c>
      <c r="I44" s="70">
        <v>432.79300000000001</v>
      </c>
      <c r="J44" s="70"/>
      <c r="K44" s="71">
        <f t="shared" si="5"/>
        <v>10472.265060240965</v>
      </c>
      <c r="L44" s="74">
        <f>(K44/24800)*100</f>
        <v>42.22687524290712</v>
      </c>
      <c r="M44" s="74">
        <f>(K44/25574)*100</f>
        <v>40.948874091815767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297.76499999999999</v>
      </c>
      <c r="F49" s="70"/>
      <c r="G49" s="70"/>
      <c r="H49" s="70">
        <v>0</v>
      </c>
      <c r="I49" s="70">
        <v>297.76499999999999</v>
      </c>
      <c r="J49" s="70"/>
      <c r="K49" s="71">
        <f t="shared" si="5"/>
        <v>11028.333333333332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14" t="s">
        <v>58</v>
      </c>
      <c r="B50" s="114"/>
      <c r="C50" s="114"/>
      <c r="D50" s="114"/>
      <c r="E50" s="114"/>
      <c r="F50" s="114"/>
      <c r="G50" s="114"/>
      <c r="H50" s="114"/>
      <c r="I50" s="112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112"/>
      <c r="B51" s="112"/>
      <c r="C51" s="112"/>
      <c r="D51" s="112"/>
      <c r="E51" s="112"/>
      <c r="F51" s="112"/>
      <c r="G51" s="18"/>
      <c r="H51" s="112"/>
      <c r="I51" s="112"/>
      <c r="J51" s="1"/>
      <c r="K51" s="72"/>
      <c r="L51" s="5"/>
      <c r="M51" s="5"/>
      <c r="N51" s="15"/>
      <c r="O51" s="15"/>
      <c r="P51" s="15"/>
    </row>
    <row r="52" spans="1:16" s="105" customFormat="1" ht="21" customHeight="1" x14ac:dyDescent="0.35">
      <c r="A52" s="101" t="s">
        <v>69</v>
      </c>
      <c r="B52" s="101"/>
      <c r="C52" s="101"/>
      <c r="D52" s="102"/>
      <c r="E52" s="101"/>
      <c r="F52" s="101" t="s">
        <v>64</v>
      </c>
      <c r="G52" s="103"/>
      <c r="H52" s="101"/>
      <c r="I52" s="101"/>
      <c r="J52" s="101"/>
      <c r="K52" s="104"/>
    </row>
    <row r="53" spans="1:16" ht="18" x14ac:dyDescent="0.4">
      <c r="A53" s="2"/>
      <c r="B53" s="2"/>
      <c r="C53" s="2"/>
      <c r="D53" s="10" t="s">
        <v>8</v>
      </c>
      <c r="E53" s="2"/>
      <c r="F53" s="2"/>
      <c r="G53" s="111"/>
      <c r="H53" s="2"/>
      <c r="I53" s="2"/>
      <c r="J53" s="2"/>
      <c r="K53" s="40"/>
    </row>
    <row r="54" spans="1:16" ht="18" x14ac:dyDescent="0.4">
      <c r="A54" s="111" t="s">
        <v>9</v>
      </c>
      <c r="B54" s="2"/>
      <c r="C54" s="2"/>
      <c r="D54" s="2"/>
      <c r="E54" s="2"/>
      <c r="F54" s="2"/>
      <c r="G54" s="111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70</v>
      </c>
      <c r="K68" s="73"/>
    </row>
    <row r="69" spans="1:11" x14ac:dyDescent="0.35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2:P2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Январь!Заголовки_для_печати</vt:lpstr>
      <vt:lpstr>Апрель!Область_печати</vt:lpstr>
      <vt:lpstr>Июль!Область_печати</vt:lpstr>
      <vt:lpstr>Июнь!Область_печати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2017-09-04T11:49:16Z</cp:lastPrinted>
  <dcterms:created xsi:type="dcterms:W3CDTF">2013-04-16T11:53:23Z</dcterms:created>
  <dcterms:modified xsi:type="dcterms:W3CDTF">2017-09-04T11:58:21Z</dcterms:modified>
</cp:coreProperties>
</file>