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35" windowWidth="18975" windowHeight="10365" firstSheet="2" activeTab="8"/>
  </bookViews>
  <sheets>
    <sheet name="январь 2020" sheetId="13" r:id="rId1"/>
    <sheet name="февраль 2020" sheetId="14" r:id="rId2"/>
    <sheet name="март 2020" sheetId="15" r:id="rId3"/>
    <sheet name="апрель 2020 " sheetId="16" r:id="rId4"/>
    <sheet name="Май Новая форма" sheetId="17" r:id="rId5"/>
    <sheet name="июнь" sheetId="18" r:id="rId6"/>
    <sheet name="июль" sheetId="19" r:id="rId7"/>
    <sheet name="август" sheetId="20" r:id="rId8"/>
    <sheet name="сентябрь(фед.бюд.)" sheetId="21" r:id="rId9"/>
  </sheets>
  <definedNames>
    <definedName name="_xlnm.Print_Area" localSheetId="7">август!$A$1:$L$63</definedName>
    <definedName name="_xlnm.Print_Area" localSheetId="3">'апрель 2020 '!$A$1:$L$66</definedName>
    <definedName name="_xlnm.Print_Area" localSheetId="6">июль!$A$1:$L$63</definedName>
    <definedName name="_xlnm.Print_Area" localSheetId="5">июнь!$A$1:$L$63</definedName>
    <definedName name="_xlnm.Print_Area" localSheetId="4">'Май Новая форма'!$A$1:$L$63</definedName>
    <definedName name="_xlnm.Print_Area" localSheetId="2">'март 2020'!$A$1:$L$66</definedName>
    <definedName name="_xlnm.Print_Area" localSheetId="8">'сентябрь(фед.бюд.)'!$A$1:$O$75</definedName>
    <definedName name="_xlnm.Print_Area" localSheetId="1">'февраль 2020'!$A$1:$L$66</definedName>
    <definedName name="_xlnm.Print_Area" localSheetId="0">'январь 2020'!$A$1:$L$66</definedName>
  </definedNames>
  <calcPr calcId="124519"/>
</workbook>
</file>

<file path=xl/calcChain.xml><?xml version="1.0" encoding="utf-8"?>
<calcChain xmlns="http://schemas.openxmlformats.org/spreadsheetml/2006/main">
  <c r="O39" i="21"/>
  <c r="L32" i="20"/>
  <c r="N39" i="21"/>
  <c r="C56"/>
  <c r="O60"/>
  <c r="N60"/>
  <c r="G56" l="1"/>
  <c r="H56"/>
  <c r="I56"/>
  <c r="J56"/>
  <c r="E56"/>
  <c r="K56"/>
  <c r="L56"/>
  <c r="F63"/>
  <c r="F64"/>
  <c r="F65"/>
  <c r="M65" s="1"/>
  <c r="F66"/>
  <c r="F67"/>
  <c r="M63"/>
  <c r="M64"/>
  <c r="M66"/>
  <c r="M67"/>
  <c r="F62"/>
  <c r="M62" s="1"/>
  <c r="M60"/>
  <c r="F59"/>
  <c r="M59" s="1"/>
  <c r="F60"/>
  <c r="F58"/>
  <c r="M58" s="1"/>
  <c r="H31"/>
  <c r="I31"/>
  <c r="J31"/>
  <c r="K31"/>
  <c r="L31"/>
  <c r="G31"/>
  <c r="E31"/>
  <c r="F52"/>
  <c r="M52" s="1"/>
  <c r="F45"/>
  <c r="F46"/>
  <c r="F47"/>
  <c r="F48"/>
  <c r="M48" s="1"/>
  <c r="M45"/>
  <c r="M46"/>
  <c r="M47"/>
  <c r="M51"/>
  <c r="F51"/>
  <c r="F49"/>
  <c r="M49" s="1"/>
  <c r="P39"/>
  <c r="F39"/>
  <c r="F56" l="1"/>
  <c r="M56"/>
  <c r="M39"/>
  <c r="F42"/>
  <c r="M42" s="1"/>
  <c r="F43"/>
  <c r="M43" s="1"/>
  <c r="F41"/>
  <c r="M41" s="1"/>
  <c r="H38" l="1"/>
  <c r="F38" s="1"/>
  <c r="M38" s="1"/>
  <c r="M36"/>
  <c r="F36"/>
  <c r="F33"/>
  <c r="F31" s="1"/>
  <c r="M31" s="1"/>
  <c r="M33" l="1"/>
  <c r="C18"/>
  <c r="G18" l="1"/>
  <c r="L19" i="20"/>
  <c r="H18" i="21"/>
  <c r="I18"/>
  <c r="J18"/>
  <c r="K18"/>
  <c r="L18"/>
  <c r="E18"/>
  <c r="F25"/>
  <c r="M25" s="1"/>
  <c r="F26"/>
  <c r="M26" s="1"/>
  <c r="F27"/>
  <c r="M27" s="1"/>
  <c r="F28"/>
  <c r="M28" s="1"/>
  <c r="F29"/>
  <c r="F24"/>
  <c r="M24" s="1"/>
  <c r="M29" l="1"/>
  <c r="F22" l="1"/>
  <c r="M22" s="1"/>
  <c r="N22" l="1"/>
  <c r="O22"/>
  <c r="F21"/>
  <c r="M21" s="1"/>
  <c r="F20"/>
  <c r="F18" l="1"/>
  <c r="M18" s="1"/>
  <c r="M20"/>
  <c r="L48" i="20"/>
  <c r="E55" l="1"/>
  <c r="J55" s="1"/>
  <c r="E54"/>
  <c r="J54" s="1"/>
  <c r="E53"/>
  <c r="J53" s="1"/>
  <c r="E52"/>
  <c r="J52" s="1"/>
  <c r="E51"/>
  <c r="J51" s="1"/>
  <c r="E50"/>
  <c r="J50" s="1"/>
  <c r="E48"/>
  <c r="J48" s="1"/>
  <c r="K48" s="1"/>
  <c r="E47"/>
  <c r="J47" s="1"/>
  <c r="E46"/>
  <c r="J46" s="1"/>
  <c r="H44"/>
  <c r="F44"/>
  <c r="D44"/>
  <c r="B44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3"/>
  <c r="E32"/>
  <c r="J32" s="1"/>
  <c r="E31"/>
  <c r="J31" s="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E18"/>
  <c r="J18" s="1"/>
  <c r="E17"/>
  <c r="J17" s="1"/>
  <c r="H15"/>
  <c r="G15"/>
  <c r="F15"/>
  <c r="D15"/>
  <c r="B15"/>
  <c r="K32" l="1"/>
  <c r="E15"/>
  <c r="J15" s="1"/>
  <c r="E44"/>
  <c r="J44" s="1"/>
  <c r="E28"/>
  <c r="J28" s="1"/>
  <c r="L48" i="19"/>
  <c r="L32" l="1"/>
  <c r="L19" l="1"/>
  <c r="E19"/>
  <c r="J19" s="1"/>
  <c r="E55"/>
  <c r="J55" s="1"/>
  <c r="J54"/>
  <c r="E54"/>
  <c r="E53"/>
  <c r="J53" s="1"/>
  <c r="J52"/>
  <c r="E52"/>
  <c r="E51"/>
  <c r="J51" s="1"/>
  <c r="E50"/>
  <c r="J50" s="1"/>
  <c r="E48"/>
  <c r="J48" s="1"/>
  <c r="E47"/>
  <c r="J47" s="1"/>
  <c r="E46"/>
  <c r="J46" s="1"/>
  <c r="H44"/>
  <c r="F44"/>
  <c r="D44"/>
  <c r="B44"/>
  <c r="E41"/>
  <c r="J41" s="1"/>
  <c r="E40"/>
  <c r="J40" s="1"/>
  <c r="J39"/>
  <c r="E39"/>
  <c r="E38"/>
  <c r="J38" s="1"/>
  <c r="J37"/>
  <c r="E37"/>
  <c r="E36"/>
  <c r="J36" s="1"/>
  <c r="J35"/>
  <c r="E35"/>
  <c r="E34"/>
  <c r="J34" s="1"/>
  <c r="E33"/>
  <c r="E32"/>
  <c r="J32" s="1"/>
  <c r="E31"/>
  <c r="J31" s="1"/>
  <c r="E30"/>
  <c r="J30" s="1"/>
  <c r="E29"/>
  <c r="G28"/>
  <c r="F28"/>
  <c r="D28"/>
  <c r="B28"/>
  <c r="E26"/>
  <c r="J26" s="1"/>
  <c r="E25"/>
  <c r="J25" s="1"/>
  <c r="J24"/>
  <c r="E24"/>
  <c r="E23"/>
  <c r="J23" s="1"/>
  <c r="J22"/>
  <c r="E22"/>
  <c r="E21"/>
  <c r="J21" s="1"/>
  <c r="E18"/>
  <c r="J18" s="1"/>
  <c r="E17"/>
  <c r="J17" s="1"/>
  <c r="H15"/>
  <c r="G15"/>
  <c r="F15"/>
  <c r="D15"/>
  <c r="B15"/>
  <c r="E15" l="1"/>
  <c r="J15" s="1"/>
  <c r="E44"/>
  <c r="J44" s="1"/>
  <c r="E28"/>
  <c r="J28" s="1"/>
  <c r="K19"/>
  <c r="K32"/>
  <c r="K48"/>
  <c r="L48" i="18"/>
  <c r="E36" l="1"/>
  <c r="F15" l="1"/>
  <c r="E55" l="1"/>
  <c r="J55" s="1"/>
  <c r="E54"/>
  <c r="J54" s="1"/>
  <c r="E53"/>
  <c r="J53" s="1"/>
  <c r="E52"/>
  <c r="J52" s="1"/>
  <c r="E51"/>
  <c r="J51" s="1"/>
  <c r="E50"/>
  <c r="J50" s="1"/>
  <c r="E48"/>
  <c r="J48" s="1"/>
  <c r="K48" s="1"/>
  <c r="E47"/>
  <c r="J47" s="1"/>
  <c r="E46"/>
  <c r="J46" s="1"/>
  <c r="H44"/>
  <c r="F44"/>
  <c r="D44"/>
  <c r="B44"/>
  <c r="E41"/>
  <c r="J41" s="1"/>
  <c r="E40"/>
  <c r="J40" s="1"/>
  <c r="E39"/>
  <c r="J39" s="1"/>
  <c r="E38"/>
  <c r="J38" s="1"/>
  <c r="E37"/>
  <c r="J37" s="1"/>
  <c r="J36"/>
  <c r="E35"/>
  <c r="J35" s="1"/>
  <c r="E34"/>
  <c r="J34" s="1"/>
  <c r="E33"/>
  <c r="E32"/>
  <c r="J32" s="1"/>
  <c r="E31"/>
  <c r="J31" s="1"/>
  <c r="E30"/>
  <c r="J30" s="1"/>
  <c r="E29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E18"/>
  <c r="J18" s="1"/>
  <c r="E17"/>
  <c r="J17" s="1"/>
  <c r="H15"/>
  <c r="G15"/>
  <c r="D15"/>
  <c r="B15"/>
  <c r="K32" l="1"/>
  <c r="L32"/>
  <c r="K19"/>
  <c r="L19"/>
  <c r="E15"/>
  <c r="J15" s="1"/>
  <c r="E44"/>
  <c r="J44" s="1"/>
  <c r="E28"/>
  <c r="J28" s="1"/>
  <c r="L48" i="17"/>
  <c r="K48"/>
  <c r="L32"/>
  <c r="L19"/>
  <c r="K32"/>
  <c r="K19"/>
  <c r="K19" i="16"/>
  <c r="L19" i="15"/>
  <c r="H44" i="17"/>
  <c r="F44"/>
  <c r="D44"/>
  <c r="B44"/>
  <c r="E46"/>
  <c r="J46" s="1"/>
  <c r="E47"/>
  <c r="J47" s="1"/>
  <c r="E50"/>
  <c r="J50" s="1"/>
  <c r="E51"/>
  <c r="J51" s="1"/>
  <c r="E52"/>
  <c r="J52" s="1"/>
  <c r="E53"/>
  <c r="J53" s="1"/>
  <c r="E54"/>
  <c r="J54" s="1"/>
  <c r="E55"/>
  <c r="J55" s="1"/>
  <c r="J48"/>
  <c r="E48"/>
  <c r="G28"/>
  <c r="E28" s="1"/>
  <c r="J28" s="1"/>
  <c r="F28"/>
  <c r="E29"/>
  <c r="D28"/>
  <c r="B28"/>
  <c r="E33"/>
  <c r="E34"/>
  <c r="E35"/>
  <c r="E36"/>
  <c r="E37"/>
  <c r="E38"/>
  <c r="E39"/>
  <c r="E40"/>
  <c r="E41"/>
  <c r="E32"/>
  <c r="E44" l="1"/>
  <c r="J34" l="1"/>
  <c r="J35"/>
  <c r="J36"/>
  <c r="J37"/>
  <c r="J38"/>
  <c r="J39"/>
  <c r="J40"/>
  <c r="J41"/>
  <c r="E31"/>
  <c r="J31" s="1"/>
  <c r="J32"/>
  <c r="J30"/>
  <c r="E30"/>
  <c r="F15"/>
  <c r="E15" s="1"/>
  <c r="J15"/>
  <c r="H15"/>
  <c r="G15"/>
  <c r="D15"/>
  <c r="E26"/>
  <c r="J26" s="1"/>
  <c r="J22"/>
  <c r="J25"/>
  <c r="E21"/>
  <c r="J21" s="1"/>
  <c r="E22"/>
  <c r="E23"/>
  <c r="J23" s="1"/>
  <c r="E24"/>
  <c r="J24" s="1"/>
  <c r="E25"/>
  <c r="E19"/>
  <c r="J19" s="1"/>
  <c r="J18"/>
  <c r="E18"/>
  <c r="E17"/>
  <c r="J17" s="1"/>
  <c r="B15"/>
  <c r="E26" i="16" l="1"/>
  <c r="E54" l="1"/>
  <c r="J54" s="1"/>
  <c r="E53"/>
  <c r="J53" s="1"/>
  <c r="E52"/>
  <c r="J52" s="1"/>
  <c r="E51"/>
  <c r="J51" s="1"/>
  <c r="E50"/>
  <c r="J50" s="1"/>
  <c r="E49"/>
  <c r="J49" s="1"/>
  <c r="E47"/>
  <c r="J47" s="1"/>
  <c r="K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J31" s="1"/>
  <c r="E30"/>
  <c r="J30" s="1"/>
  <c r="G28"/>
  <c r="F28"/>
  <c r="D28"/>
  <c r="B28"/>
  <c r="J26"/>
  <c r="E25"/>
  <c r="J25" s="1"/>
  <c r="E24"/>
  <c r="J24" s="1"/>
  <c r="E23"/>
  <c r="J23" s="1"/>
  <c r="E22"/>
  <c r="J22" s="1"/>
  <c r="E21"/>
  <c r="J21" s="1"/>
  <c r="E19"/>
  <c r="J19" s="1"/>
  <c r="E18"/>
  <c r="J18" s="1"/>
  <c r="E17"/>
  <c r="J17" s="1"/>
  <c r="I15"/>
  <c r="H15"/>
  <c r="G15"/>
  <c r="F15"/>
  <c r="D15"/>
  <c r="B15"/>
  <c r="E28" l="1"/>
  <c r="J28" s="1"/>
  <c r="E15"/>
  <c r="J15" s="1"/>
  <c r="E43"/>
  <c r="J43" s="1"/>
  <c r="E54" i="15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J45" s="1"/>
  <c r="H43"/>
  <c r="G43"/>
  <c r="F43"/>
  <c r="D43"/>
  <c r="B43"/>
  <c r="E41"/>
  <c r="J41" s="1"/>
  <c r="J40"/>
  <c r="E40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E18"/>
  <c r="J18" s="1"/>
  <c r="E17"/>
  <c r="I15"/>
  <c r="H15"/>
  <c r="G15"/>
  <c r="F15"/>
  <c r="D15"/>
  <c r="B15"/>
  <c r="E15" l="1"/>
  <c r="J15" s="1"/>
  <c r="E28"/>
  <c r="J28" s="1"/>
  <c r="E43"/>
  <c r="J43" s="1"/>
  <c r="J17"/>
  <c r="J31"/>
  <c r="E54" i="14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H43"/>
  <c r="G43"/>
  <c r="F43"/>
  <c r="D43"/>
  <c r="B43"/>
  <c r="E41"/>
  <c r="J41" s="1"/>
  <c r="E40"/>
  <c r="J40" s="1"/>
  <c r="J39"/>
  <c r="E39"/>
  <c r="E38"/>
  <c r="J38" s="1"/>
  <c r="J37"/>
  <c r="E37"/>
  <c r="E36"/>
  <c r="J36" s="1"/>
  <c r="E35"/>
  <c r="J35" s="1"/>
  <c r="E34"/>
  <c r="J34" s="1"/>
  <c r="E32"/>
  <c r="J32" s="1"/>
  <c r="K32" s="1"/>
  <c r="L32" s="1"/>
  <c r="E31"/>
  <c r="J31" s="1"/>
  <c r="J30"/>
  <c r="E30"/>
  <c r="G28"/>
  <c r="F28"/>
  <c r="D28"/>
  <c r="B28"/>
  <c r="E26"/>
  <c r="J26" s="1"/>
  <c r="E25"/>
  <c r="J25" s="1"/>
  <c r="E24"/>
  <c r="J24" s="1"/>
  <c r="E23"/>
  <c r="J23" s="1"/>
  <c r="E22"/>
  <c r="J22" s="1"/>
  <c r="E21"/>
  <c r="J21" s="1"/>
  <c r="E19"/>
  <c r="J19" s="1"/>
  <c r="K19" s="1"/>
  <c r="L19" s="1"/>
  <c r="E18"/>
  <c r="J18" s="1"/>
  <c r="E17"/>
  <c r="J17" s="1"/>
  <c r="I15"/>
  <c r="H15"/>
  <c r="G15"/>
  <c r="F15"/>
  <c r="D15"/>
  <c r="B15"/>
  <c r="E43" l="1"/>
  <c r="J43" s="1"/>
  <c r="E28"/>
  <c r="J28"/>
  <c r="E15"/>
  <c r="J15" s="1"/>
  <c r="J45"/>
  <c r="E54" i="13" l="1"/>
  <c r="J54" s="1"/>
  <c r="E53"/>
  <c r="J53" s="1"/>
  <c r="E52"/>
  <c r="J52" s="1"/>
  <c r="E51"/>
  <c r="J51" s="1"/>
  <c r="E50"/>
  <c r="J50" s="1"/>
  <c r="E49"/>
  <c r="J49" s="1"/>
  <c r="E47"/>
  <c r="J47" s="1"/>
  <c r="E46"/>
  <c r="J46" s="1"/>
  <c r="E45"/>
  <c r="J45" s="1"/>
  <c r="H43"/>
  <c r="G43"/>
  <c r="F43"/>
  <c r="D43"/>
  <c r="B43"/>
  <c r="E41"/>
  <c r="J41" s="1"/>
  <c r="E40"/>
  <c r="J40" s="1"/>
  <c r="E39"/>
  <c r="J39" s="1"/>
  <c r="E38"/>
  <c r="J38" s="1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E24"/>
  <c r="J24" s="1"/>
  <c r="E23"/>
  <c r="J23" s="1"/>
  <c r="J22"/>
  <c r="E22"/>
  <c r="E21"/>
  <c r="J21" s="1"/>
  <c r="E19"/>
  <c r="J19" s="1"/>
  <c r="E18"/>
  <c r="J18" s="1"/>
  <c r="E17"/>
  <c r="I15"/>
  <c r="H15"/>
  <c r="G15"/>
  <c r="F15"/>
  <c r="D15"/>
  <c r="B15"/>
  <c r="K47" l="1"/>
  <c r="L47" s="1"/>
  <c r="L47" i="16"/>
  <c r="K19" i="13"/>
  <c r="L19" s="1"/>
  <c r="L19" i="16"/>
  <c r="E28" i="13"/>
  <c r="J28" s="1"/>
  <c r="E15"/>
  <c r="J15" s="1"/>
  <c r="E43"/>
  <c r="J43" s="1"/>
  <c r="J17"/>
  <c r="J31"/>
  <c r="J44" i="17"/>
</calcChain>
</file>

<file path=xl/sharedStrings.xml><?xml version="1.0" encoding="utf-8"?>
<sst xmlns="http://schemas.openxmlformats.org/spreadsheetml/2006/main" count="1160" uniqueCount="99">
  <si>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</si>
  <si>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</si>
  <si>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</si>
  <si>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</si>
  <si>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</si>
  <si>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</si>
  <si>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</si>
  <si>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</si>
  <si>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</si>
  <si>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</si>
  <si>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</si>
  <si>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</si>
  <si>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</si>
  <si>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</si>
  <si>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</si>
  <si>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</si>
  <si>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</si>
  <si>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</si>
  <si>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</si>
  <si>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</si>
  <si>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</si>
  <si>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</si>
  <si>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</si>
  <si>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</si>
  <si>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</si>
  <si>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</si>
  <si>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</si>
  <si>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</si>
  <si>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</si>
  <si>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</si>
  <si>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</si>
  <si>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</si>
  <si>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</si>
  <si>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</si>
  <si>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</si>
  <si>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</si>
  <si>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</si>
  <si>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</si>
  <si>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</si>
  <si>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</si>
  <si>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</si>
  <si>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</si>
  <si>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</si>
  <si>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</si>
  <si>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</si>
  <si>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</si>
  <si>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</si>
  <si>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</si>
  <si>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</si>
  <si>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</si>
  <si>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</si>
  <si>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</si>
  <si>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 xml:space="preserve">работники, всего: 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</si>
  <si>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</si>
  <si>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</si>
  <si>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</si>
  <si>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</si>
  <si>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Тел. 8(48754) 6-14-81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</si>
  <si>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январь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</si>
  <si>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февраль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</si>
  <si>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март   </t>
    </r>
    <r>
      <rPr>
        <b/>
        <sz val="14"/>
        <color theme="1"/>
        <rFont val="Times New Roman"/>
        <family val="1"/>
        <charset val="204"/>
      </rPr>
      <t>2020 год</t>
    </r>
  </si>
  <si>
    <t>(-5%)</t>
  </si>
  <si>
    <r>
      <t xml:space="preserve">за </t>
    </r>
    <r>
      <rPr>
        <b/>
        <u/>
        <sz val="14"/>
        <color theme="1"/>
        <rFont val="Times New Roman"/>
        <family val="1"/>
        <charset val="204"/>
      </rPr>
      <t xml:space="preserve"> апрель   </t>
    </r>
    <r>
      <rPr>
        <b/>
        <sz val="14"/>
        <color theme="1"/>
        <rFont val="Times New Roman"/>
        <family val="1"/>
        <charset val="204"/>
      </rPr>
      <t>2020 год</t>
    </r>
  </si>
  <si>
    <r>
      <t>за___</t>
    </r>
    <r>
      <rPr>
        <b/>
        <u/>
        <sz val="14"/>
        <color theme="1"/>
        <rFont val="Times New Roman"/>
        <family val="1"/>
        <charset val="204"/>
      </rPr>
      <t>май_</t>
    </r>
    <r>
      <rPr>
        <b/>
        <sz val="14"/>
        <color theme="1"/>
        <rFont val="Times New Roman"/>
        <family val="1"/>
        <charset val="204"/>
      </rPr>
      <t>______2020 год</t>
    </r>
  </si>
  <si>
    <r>
      <t xml:space="preserve">работники, </t>
    </r>
    <r>
      <rPr>
        <b/>
        <sz val="12"/>
        <color theme="1"/>
        <rFont val="Times New Roman"/>
        <family val="1"/>
        <charset val="204"/>
      </rPr>
      <t>всего</t>
    </r>
    <r>
      <rPr>
        <sz val="12"/>
        <color theme="1"/>
        <rFont val="Times New Roman"/>
        <family val="1"/>
        <charset val="204"/>
      </rPr>
      <t xml:space="preserve">: </t>
    </r>
  </si>
  <si>
    <t>Из общего числа: работники, осуществляющие функции классного руководителя****</t>
  </si>
  <si>
    <r>
      <t>Примечания:</t>
    </r>
    <r>
      <rPr>
        <b/>
        <sz val="16"/>
        <color theme="1"/>
        <rFont val="Times New Roman"/>
        <family val="1"/>
        <charset val="204"/>
      </rPr>
      <t xml:space="preserve"> </t>
    </r>
  </si>
  <si>
    <t xml:space="preserve">**** указываются: численность работников и объемы доплат  за выполнение функций классного руководителя </t>
  </si>
  <si>
    <t>Председатель комитета</t>
  </si>
  <si>
    <t>1 вакансия зама</t>
  </si>
  <si>
    <t>за   июня  2020 год</t>
  </si>
  <si>
    <t>за   июль  2020 год</t>
  </si>
  <si>
    <t>за   август  2020 год</t>
  </si>
  <si>
    <t xml:space="preserve">статистика </t>
  </si>
  <si>
    <t>динамика</t>
  </si>
  <si>
    <t>(наименование муниципального образования)</t>
  </si>
  <si>
    <t xml:space="preserve">Среднесписочная численность работников образовательных организаций (данные приводятся с одним десятичным знаком) </t>
  </si>
  <si>
    <t xml:space="preserve">в том числе: </t>
  </si>
  <si>
    <t>за счет средств бюджета Тульской области</t>
  </si>
  <si>
    <t>за счет внебюджетных средств</t>
  </si>
  <si>
    <t>всего</t>
  </si>
  <si>
    <t>в том числе:</t>
  </si>
  <si>
    <t>доплата за выполнение функций классного руководителя</t>
  </si>
  <si>
    <t xml:space="preserve">  осуществляющий функции классного руководителя</t>
  </si>
  <si>
    <t>осуществляющие функции классного руководителя</t>
  </si>
  <si>
    <r>
      <t xml:space="preserve">педагогические работники и </t>
    </r>
    <r>
      <rPr>
        <b/>
        <sz val="12"/>
        <color theme="1"/>
        <rFont val="PT Astra Serif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PT Astra Serif"/>
        <family val="1"/>
        <charset val="204"/>
      </rPr>
      <t>, реализующие программы общего образования</t>
    </r>
  </si>
  <si>
    <t>из общего числа педагогических работников: работники, осуществляющие функции классного руководителя</t>
  </si>
  <si>
    <t xml:space="preserve"> осуществляющие функции классного руководителя</t>
  </si>
  <si>
    <r>
      <t>Примечания:</t>
    </r>
    <r>
      <rPr>
        <b/>
        <sz val="16"/>
        <color theme="1"/>
        <rFont val="PT Astra Serif"/>
        <family val="1"/>
        <charset val="204"/>
      </rPr>
      <t xml:space="preserve"> </t>
    </r>
  </si>
  <si>
    <r>
      <t>*</t>
    </r>
    <r>
      <rPr>
        <sz val="12"/>
        <color theme="1"/>
        <rFont val="PT Astra Serif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</si>
  <si>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r>
      <rPr>
        <b/>
        <sz val="16"/>
        <color theme="1"/>
        <rFont val="PT Astra Serif"/>
        <family val="1"/>
        <charset val="204"/>
      </rPr>
      <t>**</t>
    </r>
    <r>
      <rPr>
        <sz val="12"/>
        <color theme="1"/>
        <rFont val="PT Astra Serif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</si>
  <si>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PT Astra Serif"/>
        <family val="1"/>
        <charset val="204"/>
      </rPr>
      <t xml:space="preserve">*** </t>
    </r>
    <r>
      <rPr>
        <sz val="12"/>
        <color theme="1"/>
        <rFont val="PT Astra Serif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</si>
  <si>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r>
      <t xml:space="preserve">за  </t>
    </r>
    <r>
      <rPr>
        <b/>
        <u/>
        <sz val="14"/>
        <color theme="1"/>
        <rFont val="PT Astra Serif"/>
        <family val="1"/>
        <charset val="204"/>
      </rPr>
      <t>СЕНТЯБРЬ</t>
    </r>
    <r>
      <rPr>
        <b/>
        <sz val="14"/>
        <color theme="1"/>
        <rFont val="PT Astra Serif"/>
        <family val="1"/>
        <charset val="204"/>
      </rPr>
      <t xml:space="preserve"> 2020 год</t>
    </r>
  </si>
  <si>
    <t>Киреевский район</t>
  </si>
  <si>
    <t>30 806,6 по данным статистики за 2019г</t>
  </si>
  <si>
    <t>30 406,4 утвержденная динамика по Тул.обл.</t>
  </si>
  <si>
    <r>
      <t xml:space="preserve">средства </t>
    </r>
    <r>
      <rPr>
        <b/>
        <u/>
        <sz val="11"/>
        <color theme="1"/>
        <rFont val="PT Astra Serif"/>
        <family val="1"/>
        <charset val="204"/>
      </rPr>
      <t>федерального бюджета</t>
    </r>
    <r>
      <rPr>
        <sz val="11"/>
        <color theme="1"/>
        <rFont val="PT Astra Serif"/>
        <family val="1"/>
        <charset val="204"/>
      </rPr>
      <t xml:space="preserve"> на выплаты вознаграждения за классное руководство в размере 5000 рублей</t>
    </r>
  </si>
  <si>
    <t>Пашков С.В.</t>
  </si>
  <si>
    <t xml:space="preserve">Работники, всего: </t>
  </si>
</sst>
</file>

<file path=xl/styles.xml><?xml version="1.0" encoding="utf-8"?>
<styleSheet xmlns="http://schemas.openxmlformats.org/spreadsheetml/2006/main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  <numFmt numFmtId="165" formatCode="_-* #,##0.0\ _₽_-;\-* #,##0.0\ _₽_-;_-* &quot;-&quot;??\ _₽_-;_-@_-"/>
    <numFmt numFmtId="166" formatCode="_-* #,##0.000\ _₽_-;\-* #,##0.000\ _₽_-;_-* &quot;-&quot;??\ _₽_-;_-@_-"/>
    <numFmt numFmtId="167" formatCode="_-* #,##0.000\ _₽_-;\-* #,##0.000\ _₽_-;_-* &quot;-&quot;???\ _₽_-;_-@_-"/>
    <numFmt numFmtId="168" formatCode="_-* #,##0.00\ _₽_-;\-* #,##0.00\ _₽_-;_-* &quot;-&quot;???\ _₽_-;_-@_-"/>
  </numFmts>
  <fonts count="5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i/>
      <sz val="12"/>
      <color theme="1"/>
      <name val="PT Astra Serif"/>
      <family val="1"/>
      <charset val="204"/>
    </font>
    <font>
      <b/>
      <i/>
      <sz val="14"/>
      <color theme="1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i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i/>
      <sz val="10"/>
      <color theme="1"/>
      <name val="PT Astra Serif"/>
      <family val="1"/>
      <charset val="204"/>
    </font>
    <font>
      <b/>
      <u/>
      <sz val="11"/>
      <color theme="1"/>
      <name val="PT Astra Serif"/>
      <family val="1"/>
      <charset val="204"/>
    </font>
    <font>
      <b/>
      <i/>
      <sz val="10"/>
      <color theme="1"/>
      <name val="PT Astra Serif"/>
      <family val="1"/>
      <charset val="204"/>
    </font>
    <font>
      <i/>
      <sz val="14"/>
      <color theme="1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i/>
      <sz val="16"/>
      <color theme="1"/>
      <name val="PT Astra Serif"/>
      <family val="1"/>
      <charset val="204"/>
    </font>
    <font>
      <b/>
      <i/>
      <sz val="16"/>
      <color theme="1"/>
      <name val="PT Astra Serif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 val="singleAccounting"/>
      <sz val="14"/>
      <color theme="1"/>
      <name val="PT Astra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6">
    <xf numFmtId="0" fontId="0" fillId="0" borderId="0" xfId="0"/>
    <xf numFmtId="0" fontId="3" fillId="2" borderId="0" xfId="0" applyFont="1" applyFill="1" applyBorder="1" applyAlignment="1">
      <alignment vertical="top" wrapText="1"/>
    </xf>
    <xf numFmtId="0" fontId="8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9" fillId="0" borderId="0" xfId="0" applyFont="1"/>
    <xf numFmtId="0" fontId="14" fillId="0" borderId="11" xfId="0" applyFont="1" applyBorder="1"/>
    <xf numFmtId="0" fontId="16" fillId="0" borderId="0" xfId="0" applyFont="1"/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43" fontId="12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3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5" fillId="0" borderId="0" xfId="0" applyNumberFormat="1" applyFont="1"/>
    <xf numFmtId="43" fontId="16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3" borderId="1" xfId="0" applyNumberFormat="1" applyFont="1" applyFill="1" applyBorder="1" applyAlignment="1">
      <alignment horizontal="center" vertical="center" wrapText="1"/>
    </xf>
    <xf numFmtId="43" fontId="12" fillId="4" borderId="1" xfId="0" applyNumberFormat="1" applyFont="1" applyFill="1" applyBorder="1" applyAlignment="1">
      <alignment horizontal="center" vertical="center" wrapText="1"/>
    </xf>
    <xf numFmtId="43" fontId="3" fillId="2" borderId="0" xfId="0" applyNumberFormat="1" applyFont="1" applyFill="1" applyBorder="1" applyAlignment="1">
      <alignment vertical="top" wrapText="1"/>
    </xf>
    <xf numFmtId="43" fontId="9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2" fillId="0" borderId="0" xfId="0" applyNumberFormat="1" applyFont="1" applyAlignment="1">
      <alignment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justify" vertical="top" wrapText="1"/>
    </xf>
    <xf numFmtId="43" fontId="18" fillId="3" borderId="1" xfId="0" applyNumberFormat="1" applyFont="1" applyFill="1" applyBorder="1" applyAlignment="1">
      <alignment horizontal="center" vertical="center" wrapText="1"/>
    </xf>
    <xf numFmtId="43" fontId="20" fillId="0" borderId="0" xfId="0" applyNumberFormat="1" applyFont="1"/>
    <xf numFmtId="0" fontId="20" fillId="0" borderId="0" xfId="0" applyFont="1"/>
    <xf numFmtId="0" fontId="21" fillId="4" borderId="1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44" fontId="0" fillId="0" borderId="0" xfId="0" applyNumberFormat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0" applyNumberFormat="1" applyAlignment="1">
      <alignment horizontal="left"/>
    </xf>
    <xf numFmtId="43" fontId="2" fillId="0" borderId="0" xfId="0" applyNumberFormat="1" applyFont="1" applyAlignment="1">
      <alignment horizontal="left" vertical="top" wrapText="1"/>
    </xf>
    <xf numFmtId="43" fontId="5" fillId="0" borderId="0" xfId="0" applyNumberFormat="1" applyFont="1" applyAlignment="1">
      <alignment horizontal="left"/>
    </xf>
    <xf numFmtId="43" fontId="16" fillId="0" borderId="0" xfId="0" applyNumberFormat="1" applyFont="1" applyAlignment="1">
      <alignment horizontal="left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top" wrapText="1"/>
    </xf>
    <xf numFmtId="0" fontId="13" fillId="4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22" fillId="3" borderId="1" xfId="0" applyNumberFormat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22" fillId="5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164" fontId="12" fillId="7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2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164" fontId="24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justify" vertical="center" wrapText="1"/>
    </xf>
    <xf numFmtId="0" fontId="3" fillId="4" borderId="8" xfId="0" applyFont="1" applyFill="1" applyBorder="1" applyAlignment="1">
      <alignment horizontal="center" wrapText="1"/>
    </xf>
    <xf numFmtId="0" fontId="26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6" fillId="2" borderId="13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top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justify" vertical="top" wrapText="1"/>
    </xf>
    <xf numFmtId="0" fontId="27" fillId="2" borderId="2" xfId="0" applyFont="1" applyFill="1" applyBorder="1" applyAlignment="1">
      <alignment horizontal="justify" vertical="top" wrapText="1"/>
    </xf>
    <xf numFmtId="0" fontId="27" fillId="2" borderId="5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vertical="top" wrapText="1"/>
    </xf>
    <xf numFmtId="0" fontId="36" fillId="2" borderId="6" xfId="0" applyFont="1" applyFill="1" applyBorder="1" applyAlignment="1">
      <alignment vertical="center" wrapText="1"/>
    </xf>
    <xf numFmtId="0" fontId="27" fillId="0" borderId="6" xfId="0" applyFont="1" applyBorder="1" applyAlignment="1">
      <alignment horizontal="justify" vertical="top" wrapText="1"/>
    </xf>
    <xf numFmtId="0" fontId="27" fillId="0" borderId="1" xfId="0" applyFont="1" applyBorder="1" applyAlignment="1">
      <alignment horizontal="justify"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justify" vertical="top" wrapText="1"/>
    </xf>
    <xf numFmtId="0" fontId="31" fillId="2" borderId="1" xfId="0" applyFont="1" applyFill="1" applyBorder="1" applyAlignment="1">
      <alignment horizontal="justify" vertical="top" wrapText="1"/>
    </xf>
    <xf numFmtId="0" fontId="27" fillId="2" borderId="1" xfId="0" applyFont="1" applyFill="1" applyBorder="1" applyAlignment="1">
      <alignment horizontal="right" vertical="top" wrapText="1"/>
    </xf>
    <xf numFmtId="0" fontId="33" fillId="2" borderId="1" xfId="0" applyFont="1" applyFill="1" applyBorder="1" applyAlignment="1">
      <alignment horizontal="justify" vertical="top" wrapText="1"/>
    </xf>
    <xf numFmtId="0" fontId="36" fillId="0" borderId="1" xfId="0" applyFont="1" applyBorder="1" applyAlignment="1">
      <alignment horizontal="left" vertical="top" wrapText="1"/>
    </xf>
    <xf numFmtId="0" fontId="36" fillId="2" borderId="1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justify" vertical="top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justify" vertical="center" wrapText="1"/>
    </xf>
    <xf numFmtId="0" fontId="27" fillId="2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vertical="top" wrapText="1"/>
    </xf>
    <xf numFmtId="0" fontId="28" fillId="2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43" fontId="32" fillId="2" borderId="1" xfId="0" applyNumberFormat="1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top" wrapText="1"/>
    </xf>
    <xf numFmtId="0" fontId="41" fillId="2" borderId="1" xfId="0" applyNumberFormat="1" applyFont="1" applyFill="1" applyBorder="1" applyAlignment="1">
      <alignment horizontal="center" vertical="center" wrapText="1"/>
    </xf>
    <xf numFmtId="166" fontId="41" fillId="2" borderId="1" xfId="0" applyNumberFormat="1" applyFont="1" applyFill="1" applyBorder="1" applyAlignment="1">
      <alignment horizontal="center" vertical="center" wrapText="1"/>
    </xf>
    <xf numFmtId="43" fontId="41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right" vertical="top" wrapText="1"/>
    </xf>
    <xf numFmtId="0" fontId="36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2" fontId="41" fillId="2" borderId="1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167" fontId="32" fillId="2" borderId="1" xfId="0" applyNumberFormat="1" applyFont="1" applyFill="1" applyBorder="1" applyAlignment="1">
      <alignment horizontal="center" vertical="center" wrapText="1"/>
    </xf>
    <xf numFmtId="167" fontId="43" fillId="2" borderId="1" xfId="0" applyNumberFormat="1" applyFont="1" applyFill="1" applyBorder="1" applyAlignment="1">
      <alignment horizontal="center" vertical="center" wrapText="1"/>
    </xf>
    <xf numFmtId="167" fontId="41" fillId="2" borderId="1" xfId="0" applyNumberFormat="1" applyFont="1" applyFill="1" applyBorder="1" applyAlignment="1">
      <alignment horizontal="center" vertical="center" wrapText="1"/>
    </xf>
    <xf numFmtId="167" fontId="28" fillId="2" borderId="1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29" fillId="0" borderId="0" xfId="0" applyFont="1"/>
    <xf numFmtId="0" fontId="29" fillId="0" borderId="11" xfId="0" applyFont="1" applyBorder="1"/>
    <xf numFmtId="164" fontId="31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left" vertical="center"/>
    </xf>
    <xf numFmtId="0" fontId="0" fillId="0" borderId="0" xfId="0" applyFont="1"/>
    <xf numFmtId="0" fontId="45" fillId="0" borderId="1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168" fontId="40" fillId="2" borderId="1" xfId="0" applyNumberFormat="1" applyFont="1" applyFill="1" applyBorder="1" applyAlignment="1">
      <alignment horizontal="center" vertical="center" wrapText="1"/>
    </xf>
    <xf numFmtId="166" fontId="28" fillId="2" borderId="1" xfId="0" applyNumberFormat="1" applyFont="1" applyFill="1" applyBorder="1" applyAlignment="1">
      <alignment horizontal="center" vertical="center" wrapText="1"/>
    </xf>
    <xf numFmtId="43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165" fontId="28" fillId="2" borderId="1" xfId="0" applyNumberFormat="1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43" fontId="43" fillId="2" borderId="1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8" fillId="0" borderId="0" xfId="0" applyFont="1"/>
    <xf numFmtId="43" fontId="49" fillId="2" borderId="1" xfId="0" applyNumberFormat="1" applyFont="1" applyFill="1" applyBorder="1" applyAlignment="1">
      <alignment horizontal="center" vertical="center" wrapText="1"/>
    </xf>
    <xf numFmtId="167" fontId="49" fillId="2" borderId="1" xfId="0" applyNumberFormat="1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43" fontId="4" fillId="2" borderId="2" xfId="0" applyNumberFormat="1" applyFont="1" applyFill="1" applyBorder="1" applyAlignment="1">
      <alignment horizontal="center" vertical="top" wrapText="1"/>
    </xf>
    <xf numFmtId="43" fontId="4" fillId="2" borderId="3" xfId="0" applyNumberFormat="1" applyFont="1" applyFill="1" applyBorder="1" applyAlignment="1">
      <alignment horizontal="center" vertical="top" wrapText="1"/>
    </xf>
    <xf numFmtId="43" fontId="4" fillId="2" borderId="6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top"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26" fillId="2" borderId="4" xfId="0" applyFont="1" applyFill="1" applyBorder="1" applyAlignment="1">
      <alignment horizontal="center" vertical="top" wrapText="1"/>
    </xf>
    <xf numFmtId="0" fontId="26" fillId="2" borderId="9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top" wrapText="1"/>
    </xf>
    <xf numFmtId="0" fontId="26" fillId="2" borderId="10" xfId="0" applyFont="1" applyFill="1" applyBorder="1" applyAlignment="1">
      <alignment horizontal="center" vertical="top" wrapText="1"/>
    </xf>
    <xf numFmtId="0" fontId="28" fillId="2" borderId="2" xfId="0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27" fillId="2" borderId="2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top" wrapText="1"/>
    </xf>
    <xf numFmtId="0" fontId="31" fillId="2" borderId="5" xfId="0" applyFont="1" applyFill="1" applyBorder="1" applyAlignment="1">
      <alignment horizontal="center" vertical="top" wrapText="1"/>
    </xf>
    <xf numFmtId="0" fontId="31" fillId="2" borderId="4" xfId="0" applyFont="1" applyFill="1" applyBorder="1" applyAlignment="1">
      <alignment horizontal="left" vertical="top" wrapText="1"/>
    </xf>
    <xf numFmtId="0" fontId="31" fillId="2" borderId="5" xfId="0" applyFont="1" applyFill="1" applyBorder="1" applyAlignment="1">
      <alignment horizontal="left" vertical="top" wrapText="1"/>
    </xf>
    <xf numFmtId="0" fontId="33" fillId="2" borderId="4" xfId="0" applyFont="1" applyFill="1" applyBorder="1" applyAlignment="1">
      <alignment horizontal="left" vertical="top" wrapText="1"/>
    </xf>
    <xf numFmtId="0" fontId="33" fillId="2" borderId="5" xfId="0" applyFont="1" applyFill="1" applyBorder="1" applyAlignment="1">
      <alignment horizontal="left" vertical="top" wrapText="1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top" wrapText="1"/>
    </xf>
    <xf numFmtId="0" fontId="31" fillId="2" borderId="0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30" zoomScale="60" workbookViewId="0">
      <selection activeCell="H47" sqref="H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18.75">
      <c r="A2" s="243" t="s">
        <v>34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3" ht="18.75">
      <c r="A3" s="243" t="s">
        <v>38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3" ht="18.75">
      <c r="A4" s="243" t="s">
        <v>58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</row>
    <row r="5" spans="1:13">
      <c r="A5" s="244" t="s">
        <v>10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3" ht="18.75">
      <c r="A6" s="245" t="s">
        <v>46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</row>
    <row r="7" spans="1:13" ht="15.75">
      <c r="A7" s="246" t="s">
        <v>22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</row>
    <row r="9" spans="1:13" ht="27" customHeight="1">
      <c r="A9" s="259" t="s">
        <v>11</v>
      </c>
      <c r="B9" s="260" t="s">
        <v>24</v>
      </c>
      <c r="C9" s="261"/>
      <c r="D9" s="253" t="s">
        <v>43</v>
      </c>
      <c r="E9" s="260" t="s">
        <v>44</v>
      </c>
      <c r="F9" s="263"/>
      <c r="G9" s="263"/>
      <c r="H9" s="263"/>
      <c r="I9" s="263"/>
      <c r="J9" s="264" t="s">
        <v>12</v>
      </c>
      <c r="K9" s="250" t="s">
        <v>39</v>
      </c>
      <c r="L9" s="250" t="s">
        <v>40</v>
      </c>
    </row>
    <row r="10" spans="1:13" ht="55.5" customHeight="1">
      <c r="A10" s="259"/>
      <c r="B10" s="253" t="s">
        <v>20</v>
      </c>
      <c r="C10" s="253" t="s">
        <v>53</v>
      </c>
      <c r="D10" s="262"/>
      <c r="E10" s="253" t="s">
        <v>20</v>
      </c>
      <c r="F10" s="256" t="s">
        <v>19</v>
      </c>
      <c r="G10" s="257"/>
      <c r="H10" s="258"/>
      <c r="I10" s="253" t="s">
        <v>18</v>
      </c>
      <c r="J10" s="265"/>
      <c r="K10" s="251"/>
      <c r="L10" s="251"/>
    </row>
    <row r="11" spans="1:13" ht="204" customHeight="1">
      <c r="A11" s="259"/>
      <c r="B11" s="254"/>
      <c r="C11" s="254"/>
      <c r="D11" s="262"/>
      <c r="E11" s="255"/>
      <c r="F11" s="92" t="s">
        <v>54</v>
      </c>
      <c r="G11" s="6" t="s">
        <v>21</v>
      </c>
      <c r="H11" s="6" t="s">
        <v>37</v>
      </c>
      <c r="I11" s="254"/>
      <c r="J11" s="266"/>
      <c r="K11" s="252"/>
      <c r="L11" s="252"/>
    </row>
    <row r="12" spans="1:13" ht="19.5" customHeight="1">
      <c r="A12" s="253"/>
      <c r="B12" s="241" t="s">
        <v>25</v>
      </c>
      <c r="C12" s="242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3" t="s">
        <v>17</v>
      </c>
      <c r="K12" s="90" t="s">
        <v>16</v>
      </c>
      <c r="L12" s="9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705.9</v>
      </c>
      <c r="E15" s="89">
        <f t="shared" si="0"/>
        <v>15818.974999999999</v>
      </c>
      <c r="F15" s="80">
        <f t="shared" si="0"/>
        <v>94.320999999999998</v>
      </c>
      <c r="G15" s="80">
        <f t="shared" si="0"/>
        <v>13733.454999999998</v>
      </c>
      <c r="H15" s="80">
        <f t="shared" si="0"/>
        <v>1991.1990000000001</v>
      </c>
      <c r="I15" s="80">
        <f t="shared" si="0"/>
        <v>0</v>
      </c>
      <c r="J15" s="82">
        <f>(E15/D15)*1000</f>
        <v>22409.654341974783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490.09899999999999</v>
      </c>
      <c r="F17" s="41">
        <v>0</v>
      </c>
      <c r="G17" s="41">
        <v>490.09899999999999</v>
      </c>
      <c r="H17" s="41">
        <v>0</v>
      </c>
      <c r="I17" s="41">
        <v>0</v>
      </c>
      <c r="J17" s="42">
        <f>(E17/D17)*1000</f>
        <v>40841.583333333336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982.11400000000003</v>
      </c>
      <c r="F18" s="87">
        <v>28.777000000000001</v>
      </c>
      <c r="G18" s="41">
        <v>953.33699999999999</v>
      </c>
      <c r="H18" s="41">
        <v>0</v>
      </c>
      <c r="I18" s="41">
        <v>0</v>
      </c>
      <c r="J18" s="42">
        <f t="shared" ref="J18:J26" si="2">(E18/D18)*1000</f>
        <v>43075.175438596489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236.6</v>
      </c>
      <c r="E19" s="41">
        <f t="shared" si="1"/>
        <v>7543.9429999999993</v>
      </c>
      <c r="F19" s="41">
        <v>56.292999999999999</v>
      </c>
      <c r="G19" s="87">
        <v>7487.65</v>
      </c>
      <c r="H19" s="41">
        <v>0</v>
      </c>
      <c r="I19" s="41">
        <v>0</v>
      </c>
      <c r="J19" s="65">
        <f t="shared" si="2"/>
        <v>31884.797125950972</v>
      </c>
      <c r="K19" s="77">
        <f>(J19/31884.4)*100</f>
        <v>100.00124551803067</v>
      </c>
      <c r="L19" s="77">
        <f>K19</f>
        <v>100.00124551803067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61.198999999999998</v>
      </c>
      <c r="F21" s="41">
        <v>0</v>
      </c>
      <c r="G21" s="41">
        <v>61.198999999999998</v>
      </c>
      <c r="H21" s="41">
        <v>0</v>
      </c>
      <c r="I21" s="41">
        <v>0</v>
      </c>
      <c r="J21" s="42">
        <f t="shared" si="2"/>
        <v>24479.599999999999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3.5</v>
      </c>
      <c r="D26" s="41">
        <v>434.5</v>
      </c>
      <c r="E26" s="41">
        <f>F26+G26+H26</f>
        <v>6802.8189999999995</v>
      </c>
      <c r="F26" s="41">
        <v>9.2509999999999994</v>
      </c>
      <c r="G26" s="41">
        <v>4802.3689999999997</v>
      </c>
      <c r="H26" s="41">
        <v>1991.1990000000001</v>
      </c>
      <c r="I26" s="41">
        <v>0</v>
      </c>
      <c r="J26" s="42">
        <f t="shared" si="2"/>
        <v>15656.660529344073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</v>
      </c>
      <c r="E28" s="43">
        <f>E30+E31+E32+E40+E41</f>
        <v>24261.336000000003</v>
      </c>
      <c r="F28" s="19">
        <f>F30+F31+F32+F40+F41</f>
        <v>91.77000000000001</v>
      </c>
      <c r="G28" s="19">
        <f>G30+G31+G32+G40+G41</f>
        <v>24169.565999999999</v>
      </c>
      <c r="H28" s="19">
        <v>0</v>
      </c>
      <c r="I28" s="19">
        <v>0</v>
      </c>
      <c r="J28" s="66">
        <f>(E28/D28)*1000</f>
        <v>28643.844155844159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22</v>
      </c>
      <c r="E30" s="45">
        <f>F30+G30+H30+I30</f>
        <v>1302.164</v>
      </c>
      <c r="F30" s="45">
        <v>29.817</v>
      </c>
      <c r="G30" s="45">
        <v>1272.347</v>
      </c>
      <c r="H30" s="45">
        <v>0</v>
      </c>
      <c r="I30" s="45">
        <v>0</v>
      </c>
      <c r="J30" s="46">
        <f>(E30/D30)*1000</f>
        <v>59189.272727272728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47.5</v>
      </c>
      <c r="E31" s="45">
        <f t="shared" ref="E31:E41" si="4">F31+G31+H31+I31</f>
        <v>2828.3150000000001</v>
      </c>
      <c r="F31" s="45">
        <v>25.298999999999999</v>
      </c>
      <c r="G31" s="45">
        <v>2803.0160000000001</v>
      </c>
      <c r="H31" s="45">
        <v>0</v>
      </c>
      <c r="I31" s="45">
        <v>0</v>
      </c>
      <c r="J31" s="46">
        <f t="shared" ref="J31:J41" si="5">(E31/D31)*1000</f>
        <v>59543.473684210527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430.5</v>
      </c>
      <c r="E32" s="45">
        <f t="shared" si="4"/>
        <v>14602.558000000001</v>
      </c>
      <c r="F32" s="47">
        <v>36.654000000000003</v>
      </c>
      <c r="G32" s="45">
        <v>14565.904</v>
      </c>
      <c r="H32" s="45">
        <v>0</v>
      </c>
      <c r="I32" s="45">
        <v>0</v>
      </c>
      <c r="J32" s="66">
        <f t="shared" si="5"/>
        <v>33919.995354239261</v>
      </c>
      <c r="K32" s="78">
        <f>(J32/33920)*100</f>
        <v>99.999986303771408</v>
      </c>
      <c r="L32" s="78">
        <f>K32</f>
        <v>99.999986303771408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392.3</v>
      </c>
      <c r="E34" s="45">
        <f t="shared" si="4"/>
        <v>13393.038</v>
      </c>
      <c r="F34" s="45">
        <v>35.579000000000001</v>
      </c>
      <c r="G34" s="45">
        <v>13357.459000000001</v>
      </c>
      <c r="H34" s="45">
        <v>0</v>
      </c>
      <c r="I34" s="45">
        <v>0</v>
      </c>
      <c r="J34" s="46">
        <f t="shared" si="5"/>
        <v>34139.785878154478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201.54900000000001</v>
      </c>
      <c r="F36" s="45">
        <v>0</v>
      </c>
      <c r="G36" s="45">
        <v>201.54900000000001</v>
      </c>
      <c r="H36" s="45">
        <v>0</v>
      </c>
      <c r="I36" s="45">
        <v>0</v>
      </c>
      <c r="J36" s="46">
        <f t="shared" si="5"/>
        <v>33591.5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284.041</v>
      </c>
      <c r="F40" s="45">
        <v>0</v>
      </c>
      <c r="G40" s="45">
        <v>284.041</v>
      </c>
      <c r="H40" s="45">
        <v>0</v>
      </c>
      <c r="I40" s="45">
        <v>0</v>
      </c>
      <c r="J40" s="46">
        <f t="shared" si="5"/>
        <v>25821.909090909092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336</v>
      </c>
      <c r="E41" s="45">
        <f t="shared" si="4"/>
        <v>5244.2579999999998</v>
      </c>
      <c r="F41" s="45">
        <v>0</v>
      </c>
      <c r="G41" s="45">
        <v>5244.2579999999998</v>
      </c>
      <c r="H41" s="45">
        <v>0</v>
      </c>
      <c r="I41" s="45">
        <v>0</v>
      </c>
      <c r="J41" s="46">
        <f t="shared" si="5"/>
        <v>15607.910714285714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75.8</v>
      </c>
      <c r="E43" s="32">
        <f>E45+E46+E47+E54</f>
        <v>2137.9839999999999</v>
      </c>
      <c r="F43" s="32">
        <f t="shared" ref="F43:H43" si="6">F45+F46+F47+F54</f>
        <v>9.5940000000000012</v>
      </c>
      <c r="G43" s="32">
        <f t="shared" si="6"/>
        <v>0</v>
      </c>
      <c r="H43" s="32">
        <f t="shared" si="6"/>
        <v>2128.39</v>
      </c>
      <c r="I43" s="32"/>
      <c r="J43" s="44">
        <f>(E43/D43)*1000</f>
        <v>28205.593667546174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191.32500000000002</v>
      </c>
      <c r="F45" s="48">
        <v>3.4119999999999999</v>
      </c>
      <c r="G45" s="48">
        <v>0</v>
      </c>
      <c r="H45" s="48">
        <v>187.91300000000001</v>
      </c>
      <c r="I45" s="48"/>
      <c r="J45" s="49">
        <f t="shared" ref="J45:J54" si="7">(E45/D45)*1000</f>
        <v>47831.250000000007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139.441</v>
      </c>
      <c r="F46" s="48">
        <v>3.0710000000000002</v>
      </c>
      <c r="G46" s="48">
        <v>0</v>
      </c>
      <c r="H46" s="48">
        <v>136.37</v>
      </c>
      <c r="I46" s="48"/>
      <c r="J46" s="49">
        <f t="shared" si="7"/>
        <v>46480.333333333336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38.799999999999997</v>
      </c>
      <c r="E47" s="48">
        <f t="shared" si="8"/>
        <v>1316.096</v>
      </c>
      <c r="F47" s="48">
        <v>3.1110000000000002</v>
      </c>
      <c r="G47" s="48">
        <v>0</v>
      </c>
      <c r="H47" s="48">
        <v>1312.9849999999999</v>
      </c>
      <c r="I47" s="48"/>
      <c r="J47" s="49">
        <f t="shared" si="7"/>
        <v>33920</v>
      </c>
      <c r="K47" s="79">
        <f>(J47/33920)*100</f>
        <v>100</v>
      </c>
      <c r="L47" s="79">
        <f>K47</f>
        <v>100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102.943</v>
      </c>
      <c r="F49" s="48">
        <v>0</v>
      </c>
      <c r="G49" s="48">
        <v>0</v>
      </c>
      <c r="H49" s="48">
        <v>102.943</v>
      </c>
      <c r="I49" s="48"/>
      <c r="J49" s="49">
        <f t="shared" si="7"/>
        <v>36765.357142857138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30</v>
      </c>
      <c r="E54" s="48">
        <f t="shared" si="8"/>
        <v>491.12200000000001</v>
      </c>
      <c r="F54" s="48">
        <v>0</v>
      </c>
      <c r="G54" s="48">
        <v>0</v>
      </c>
      <c r="H54" s="48">
        <v>491.12200000000001</v>
      </c>
      <c r="I54" s="48"/>
      <c r="J54" s="49">
        <f t="shared" si="7"/>
        <v>16370.733333333334</v>
      </c>
      <c r="K54" s="32" t="s">
        <v>2</v>
      </c>
      <c r="L54" s="32" t="s">
        <v>2</v>
      </c>
    </row>
    <row r="55" spans="1:13" ht="19.5" customHeight="1">
      <c r="A55" s="247">
        <v>0</v>
      </c>
      <c r="B55" s="247"/>
      <c r="C55" s="247"/>
      <c r="D55" s="247"/>
      <c r="E55" s="247"/>
      <c r="F55" s="247"/>
      <c r="G55" s="247"/>
      <c r="H55" s="91"/>
      <c r="I55" s="1"/>
      <c r="J55" s="67"/>
      <c r="K55" s="5"/>
      <c r="L55" s="5"/>
    </row>
    <row r="56" spans="1:13" ht="19.5" customHeight="1">
      <c r="A56" s="248" t="s">
        <v>45</v>
      </c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</row>
    <row r="57" spans="1:13" s="57" customFormat="1" ht="29.45" customHeight="1">
      <c r="A57" s="249" t="s">
        <v>41</v>
      </c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74"/>
    </row>
    <row r="58" spans="1:13" s="8" customFormat="1" ht="23.25" customHeight="1">
      <c r="A58" s="249" t="s">
        <v>42</v>
      </c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54"/>
    </row>
    <row r="59" spans="1:13" ht="4.5" customHeight="1">
      <c r="A59" s="91"/>
      <c r="B59" s="91"/>
      <c r="C59" s="91"/>
      <c r="D59" s="91"/>
      <c r="E59" s="91"/>
      <c r="F59" s="91"/>
      <c r="G59" s="91"/>
      <c r="H59" s="91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11811023622047245" top="0.35433070866141736" bottom="0.35433070866141736" header="0.31496062992125984" footer="0.31496062992125984"/>
  <pageSetup paperSize="9" scale="5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topLeftCell="A30" zoomScale="60" workbookViewId="0">
      <selection activeCell="J47" sqref="J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267" t="s">
        <v>34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3" s="103" customFormat="1" ht="28.5" customHeight="1">
      <c r="A3" s="267" t="s">
        <v>38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73"/>
    </row>
    <row r="4" spans="1:13" ht="18.75">
      <c r="A4" s="243" t="s">
        <v>59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</row>
    <row r="5" spans="1:13">
      <c r="A5" s="244" t="s">
        <v>10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3" ht="26.45" customHeight="1">
      <c r="A6" s="268" t="s">
        <v>46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</row>
    <row r="7" spans="1:13" ht="15.75">
      <c r="A7" s="246" t="s">
        <v>22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</row>
    <row r="9" spans="1:13" ht="27" customHeight="1">
      <c r="A9" s="259" t="s">
        <v>11</v>
      </c>
      <c r="B9" s="260" t="s">
        <v>24</v>
      </c>
      <c r="C9" s="261"/>
      <c r="D9" s="253" t="s">
        <v>43</v>
      </c>
      <c r="E9" s="260" t="s">
        <v>44</v>
      </c>
      <c r="F9" s="263"/>
      <c r="G9" s="263"/>
      <c r="H9" s="263"/>
      <c r="I9" s="263"/>
      <c r="J9" s="264" t="s">
        <v>12</v>
      </c>
      <c r="K9" s="250" t="s">
        <v>39</v>
      </c>
      <c r="L9" s="250" t="s">
        <v>40</v>
      </c>
    </row>
    <row r="10" spans="1:13" ht="55.5" customHeight="1">
      <c r="A10" s="259"/>
      <c r="B10" s="253" t="s">
        <v>20</v>
      </c>
      <c r="C10" s="253" t="s">
        <v>53</v>
      </c>
      <c r="D10" s="262"/>
      <c r="E10" s="253" t="s">
        <v>20</v>
      </c>
      <c r="F10" s="256" t="s">
        <v>19</v>
      </c>
      <c r="G10" s="257"/>
      <c r="H10" s="258"/>
      <c r="I10" s="253" t="s">
        <v>18</v>
      </c>
      <c r="J10" s="265"/>
      <c r="K10" s="251"/>
      <c r="L10" s="251"/>
    </row>
    <row r="11" spans="1:13" ht="204" customHeight="1">
      <c r="A11" s="259"/>
      <c r="B11" s="254"/>
      <c r="C11" s="254"/>
      <c r="D11" s="262"/>
      <c r="E11" s="255"/>
      <c r="F11" s="95" t="s">
        <v>54</v>
      </c>
      <c r="G11" s="6" t="s">
        <v>21</v>
      </c>
      <c r="H11" s="6" t="s">
        <v>37</v>
      </c>
      <c r="I11" s="254"/>
      <c r="J11" s="266"/>
      <c r="K11" s="252"/>
      <c r="L11" s="252"/>
    </row>
    <row r="12" spans="1:13" ht="19.5" customHeight="1">
      <c r="A12" s="253"/>
      <c r="B12" s="241" t="s">
        <v>25</v>
      </c>
      <c r="C12" s="242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7" t="s">
        <v>17</v>
      </c>
      <c r="K12" s="96" t="s">
        <v>16</v>
      </c>
      <c r="L12" s="96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702.8</v>
      </c>
      <c r="E15" s="89">
        <f t="shared" si="0"/>
        <v>15782.606</v>
      </c>
      <c r="F15" s="80">
        <f t="shared" si="0"/>
        <v>151.32599999999999</v>
      </c>
      <c r="G15" s="80">
        <f t="shared" si="0"/>
        <v>13677.285</v>
      </c>
      <c r="H15" s="80">
        <f t="shared" si="0"/>
        <v>1953.9949999999999</v>
      </c>
      <c r="I15" s="80">
        <f t="shared" si="0"/>
        <v>0</v>
      </c>
      <c r="J15" s="82">
        <f>(E15/D15)*1000</f>
        <v>22456.752988047811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625.32000000000005</v>
      </c>
      <c r="F17" s="41">
        <v>49.951000000000001</v>
      </c>
      <c r="G17" s="41">
        <v>575.36900000000003</v>
      </c>
      <c r="H17" s="41">
        <v>0</v>
      </c>
      <c r="I17" s="41">
        <v>0</v>
      </c>
      <c r="J17" s="42">
        <f>(E17/D17)*1000</f>
        <v>52110.000000000007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994.30099999999993</v>
      </c>
      <c r="F18" s="87">
        <v>2.65</v>
      </c>
      <c r="G18" s="87">
        <v>991.65099999999995</v>
      </c>
      <c r="H18" s="41">
        <v>0</v>
      </c>
      <c r="I18" s="41">
        <v>0</v>
      </c>
      <c r="J18" s="42">
        <f t="shared" ref="J18:J26" si="2">(E18/D18)*1000</f>
        <v>43609.692982456138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235</v>
      </c>
      <c r="E19" s="41">
        <f t="shared" si="1"/>
        <v>7492.9290000000001</v>
      </c>
      <c r="F19" s="41">
        <v>66.379000000000005</v>
      </c>
      <c r="G19" s="87">
        <v>7426.55</v>
      </c>
      <c r="H19" s="41">
        <v>0</v>
      </c>
      <c r="I19" s="41">
        <v>0</v>
      </c>
      <c r="J19" s="65">
        <f t="shared" si="2"/>
        <v>31884.804255319148</v>
      </c>
      <c r="K19" s="77">
        <f>(J19/31884.4)*100</f>
        <v>100.0012678780819</v>
      </c>
      <c r="L19" s="77">
        <f>K19</f>
        <v>100.0012678780819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92.018000000000001</v>
      </c>
      <c r="F21" s="41">
        <v>0</v>
      </c>
      <c r="G21" s="41">
        <v>92.018000000000001</v>
      </c>
      <c r="H21" s="41">
        <v>0</v>
      </c>
      <c r="I21" s="41">
        <v>0</v>
      </c>
      <c r="J21" s="42">
        <f t="shared" si="2"/>
        <v>36807.200000000004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4</v>
      </c>
      <c r="D26" s="41">
        <v>433</v>
      </c>
      <c r="E26" s="41">
        <f>F26+G26+H26</f>
        <v>6670.0559999999996</v>
      </c>
      <c r="F26" s="41">
        <v>32.345999999999997</v>
      </c>
      <c r="G26" s="41">
        <v>4683.7150000000001</v>
      </c>
      <c r="H26" s="41">
        <v>1953.9949999999999</v>
      </c>
      <c r="I26" s="41">
        <v>0</v>
      </c>
      <c r="J26" s="42">
        <f t="shared" si="2"/>
        <v>15404.286374133948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847.6</v>
      </c>
      <c r="E28" s="43">
        <f>E30+E31+E32+E40+E41</f>
        <v>24518.770999999993</v>
      </c>
      <c r="F28" s="19">
        <f>F30+F31+F32+F40+F41</f>
        <v>101.89700000000001</v>
      </c>
      <c r="G28" s="19">
        <f>G30+G31+G32+G40+G41</f>
        <v>24416.873999999996</v>
      </c>
      <c r="H28" s="19">
        <v>0</v>
      </c>
      <c r="I28" s="19">
        <v>0</v>
      </c>
      <c r="J28" s="66">
        <f>(E28/D28)*1000</f>
        <v>28927.289995280786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1507.8539999999998</v>
      </c>
      <c r="F30" s="45">
        <v>26.34</v>
      </c>
      <c r="G30" s="45">
        <v>1481.5139999999999</v>
      </c>
      <c r="H30" s="45">
        <v>0</v>
      </c>
      <c r="I30" s="45">
        <v>0</v>
      </c>
      <c r="J30" s="46">
        <f>(E30/D30)*1000</f>
        <v>65558.869565217377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2874.5099999999998</v>
      </c>
      <c r="F31" s="45">
        <v>23.146999999999998</v>
      </c>
      <c r="G31" s="45">
        <v>2851.3629999999998</v>
      </c>
      <c r="H31" s="45">
        <v>0</v>
      </c>
      <c r="I31" s="45">
        <v>0</v>
      </c>
      <c r="J31" s="46">
        <f t="shared" ref="J31:J41" si="5">(E31/D31)*1000</f>
        <v>61817.419354838705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431.6</v>
      </c>
      <c r="E32" s="45">
        <f t="shared" si="4"/>
        <v>14639.869999999999</v>
      </c>
      <c r="F32" s="47">
        <v>48.615000000000002</v>
      </c>
      <c r="G32" s="45">
        <v>14591.254999999999</v>
      </c>
      <c r="H32" s="45">
        <v>0</v>
      </c>
      <c r="I32" s="45">
        <v>0</v>
      </c>
      <c r="J32" s="66">
        <f t="shared" si="5"/>
        <v>33919.995366079696</v>
      </c>
      <c r="K32" s="78">
        <f>(J32/33920)*100</f>
        <v>99.999986338678355</v>
      </c>
      <c r="L32" s="78">
        <f>K32</f>
        <v>99.999986338678355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393.4</v>
      </c>
      <c r="E34" s="45">
        <f t="shared" si="4"/>
        <v>13423.999</v>
      </c>
      <c r="F34" s="45">
        <v>47.539000000000001</v>
      </c>
      <c r="G34" s="45">
        <v>13376.46</v>
      </c>
      <c r="H34" s="45">
        <v>0</v>
      </c>
      <c r="I34" s="45">
        <v>0</v>
      </c>
      <c r="J34" s="46">
        <f t="shared" si="5"/>
        <v>34123.027452974071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188.59100000000001</v>
      </c>
      <c r="F36" s="45">
        <v>0</v>
      </c>
      <c r="G36" s="45">
        <v>188.59100000000001</v>
      </c>
      <c r="H36" s="45">
        <v>0</v>
      </c>
      <c r="I36" s="45">
        <v>0</v>
      </c>
      <c r="J36" s="46">
        <f t="shared" si="5"/>
        <v>31431.833333333332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277.70699999999999</v>
      </c>
      <c r="F40" s="45">
        <v>0</v>
      </c>
      <c r="G40" s="45">
        <v>277.70699999999999</v>
      </c>
      <c r="H40" s="45">
        <v>0</v>
      </c>
      <c r="I40" s="45">
        <v>0</v>
      </c>
      <c r="J40" s="46">
        <f t="shared" si="5"/>
        <v>25246.090909090908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335.5</v>
      </c>
      <c r="E41" s="45">
        <f t="shared" si="4"/>
        <v>5218.83</v>
      </c>
      <c r="F41" s="45">
        <v>3.7949999999999999</v>
      </c>
      <c r="G41" s="45">
        <v>5215.0349999999999</v>
      </c>
      <c r="H41" s="45">
        <v>0</v>
      </c>
      <c r="I41" s="45">
        <v>0</v>
      </c>
      <c r="J41" s="46">
        <f t="shared" si="5"/>
        <v>15555.380029806258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78.8</v>
      </c>
      <c r="E43" s="32">
        <f>E45+E46+E47+E54</f>
        <v>2180.35</v>
      </c>
      <c r="F43" s="32">
        <f t="shared" ref="F43:H43" si="6">F45+F46+F47+F54</f>
        <v>9.593</v>
      </c>
      <c r="G43" s="32">
        <f t="shared" si="6"/>
        <v>0</v>
      </c>
      <c r="H43" s="32">
        <f t="shared" si="6"/>
        <v>2170.7570000000001</v>
      </c>
      <c r="I43" s="32"/>
      <c r="J43" s="44">
        <f>(E43/D43)*1000</f>
        <v>27669.416243654821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190.887</v>
      </c>
      <c r="F45" s="48">
        <v>3.4119999999999999</v>
      </c>
      <c r="G45" s="48">
        <v>0</v>
      </c>
      <c r="H45" s="48">
        <v>187.47499999999999</v>
      </c>
      <c r="I45" s="48"/>
      <c r="J45" s="49">
        <f t="shared" ref="J45:J54" si="7">(E45/D45)*1000</f>
        <v>47721.75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171.42099999999999</v>
      </c>
      <c r="F46" s="48">
        <v>3.0710000000000002</v>
      </c>
      <c r="G46" s="48">
        <v>0</v>
      </c>
      <c r="H46" s="48">
        <v>168.35</v>
      </c>
      <c r="I46" s="48"/>
      <c r="J46" s="49">
        <f t="shared" si="7"/>
        <v>57140.333333333328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39.799999999999997</v>
      </c>
      <c r="E47" s="48">
        <f t="shared" si="8"/>
        <v>1350.0149999999999</v>
      </c>
      <c r="F47" s="48">
        <v>3.11</v>
      </c>
      <c r="G47" s="48">
        <v>0</v>
      </c>
      <c r="H47" s="48">
        <v>1346.905</v>
      </c>
      <c r="I47" s="48"/>
      <c r="J47" s="110">
        <f t="shared" si="7"/>
        <v>33919.974874371859</v>
      </c>
      <c r="K47" s="79">
        <f>(J47/33920)*100</f>
        <v>99.99992592680384</v>
      </c>
      <c r="L47" s="79">
        <f>K47</f>
        <v>99.99992592680384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100.127</v>
      </c>
      <c r="F49" s="48">
        <v>0</v>
      </c>
      <c r="G49" s="48">
        <v>0</v>
      </c>
      <c r="H49" s="48">
        <v>100.127</v>
      </c>
      <c r="I49" s="48"/>
      <c r="J49" s="49">
        <f t="shared" si="7"/>
        <v>35759.642857142855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468.02699999999999</v>
      </c>
      <c r="F54" s="48">
        <v>0</v>
      </c>
      <c r="G54" s="48">
        <v>0</v>
      </c>
      <c r="H54" s="48">
        <v>468.02699999999999</v>
      </c>
      <c r="I54" s="48"/>
      <c r="J54" s="49">
        <f t="shared" si="7"/>
        <v>14625.84375</v>
      </c>
      <c r="K54" s="32" t="s">
        <v>2</v>
      </c>
      <c r="L54" s="32" t="s">
        <v>2</v>
      </c>
    </row>
    <row r="55" spans="1:13" ht="19.5" customHeight="1">
      <c r="A55" s="247">
        <v>0</v>
      </c>
      <c r="B55" s="247"/>
      <c r="C55" s="247"/>
      <c r="D55" s="247"/>
      <c r="E55" s="247"/>
      <c r="F55" s="247"/>
      <c r="G55" s="247"/>
      <c r="H55" s="94"/>
      <c r="I55" s="1"/>
      <c r="J55" s="67"/>
      <c r="K55" s="5"/>
      <c r="L55" s="5"/>
    </row>
    <row r="56" spans="1:13" ht="19.5" customHeight="1">
      <c r="A56" s="248" t="s">
        <v>45</v>
      </c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</row>
    <row r="57" spans="1:13" s="57" customFormat="1" ht="29.45" customHeight="1">
      <c r="A57" s="249" t="s">
        <v>41</v>
      </c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74"/>
    </row>
    <row r="58" spans="1:13" s="8" customFormat="1" ht="23.25" customHeight="1">
      <c r="A58" s="249" t="s">
        <v>42</v>
      </c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54"/>
    </row>
    <row r="59" spans="1:13" ht="4.5" customHeight="1">
      <c r="A59" s="94"/>
      <c r="B59" s="94"/>
      <c r="C59" s="94"/>
      <c r="D59" s="94"/>
      <c r="E59" s="94"/>
      <c r="F59" s="94"/>
      <c r="G59" s="94"/>
      <c r="H59" s="94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rowBreaks count="2" manualBreakCount="2">
    <brk id="26" max="11" man="1"/>
    <brk id="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31" zoomScale="60" workbookViewId="0">
      <selection activeCell="I26" sqref="I2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267" t="s">
        <v>34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3" s="103" customFormat="1" ht="28.5" customHeight="1">
      <c r="A3" s="267" t="s">
        <v>38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73"/>
    </row>
    <row r="4" spans="1:13" ht="18.75">
      <c r="A4" s="243" t="s">
        <v>60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</row>
    <row r="5" spans="1:13">
      <c r="A5" s="244" t="s">
        <v>10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3" ht="26.45" customHeight="1">
      <c r="A6" s="268" t="s">
        <v>46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</row>
    <row r="7" spans="1:13" ht="15.75">
      <c r="A7" s="246" t="s">
        <v>22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</row>
    <row r="9" spans="1:13" ht="27" customHeight="1">
      <c r="A9" s="259" t="s">
        <v>11</v>
      </c>
      <c r="B9" s="260" t="s">
        <v>24</v>
      </c>
      <c r="C9" s="261"/>
      <c r="D9" s="253" t="s">
        <v>43</v>
      </c>
      <c r="E9" s="260" t="s">
        <v>44</v>
      </c>
      <c r="F9" s="263"/>
      <c r="G9" s="263"/>
      <c r="H9" s="263"/>
      <c r="I9" s="263"/>
      <c r="J9" s="264" t="s">
        <v>12</v>
      </c>
      <c r="K9" s="250" t="s">
        <v>39</v>
      </c>
      <c r="L9" s="250" t="s">
        <v>40</v>
      </c>
    </row>
    <row r="10" spans="1:13" ht="55.5" customHeight="1">
      <c r="A10" s="259"/>
      <c r="B10" s="253" t="s">
        <v>20</v>
      </c>
      <c r="C10" s="253" t="s">
        <v>53</v>
      </c>
      <c r="D10" s="262"/>
      <c r="E10" s="253" t="s">
        <v>20</v>
      </c>
      <c r="F10" s="256" t="s">
        <v>19</v>
      </c>
      <c r="G10" s="257"/>
      <c r="H10" s="258"/>
      <c r="I10" s="253" t="s">
        <v>18</v>
      </c>
      <c r="J10" s="265"/>
      <c r="K10" s="251"/>
      <c r="L10" s="251"/>
    </row>
    <row r="11" spans="1:13" ht="221.45" customHeight="1">
      <c r="A11" s="259"/>
      <c r="B11" s="254"/>
      <c r="C11" s="254"/>
      <c r="D11" s="262"/>
      <c r="E11" s="255"/>
      <c r="F11" s="99" t="s">
        <v>54</v>
      </c>
      <c r="G11" s="6" t="s">
        <v>21</v>
      </c>
      <c r="H11" s="6" t="s">
        <v>37</v>
      </c>
      <c r="I11" s="254"/>
      <c r="J11" s="266"/>
      <c r="K11" s="252"/>
      <c r="L11" s="252"/>
    </row>
    <row r="12" spans="1:13" ht="32.1" customHeight="1">
      <c r="A12" s="253"/>
      <c r="B12" s="241" t="s">
        <v>25</v>
      </c>
      <c r="C12" s="242"/>
      <c r="D12" s="100" t="s">
        <v>0</v>
      </c>
      <c r="E12" s="100" t="s">
        <v>1</v>
      </c>
      <c r="F12" s="100" t="s">
        <v>1</v>
      </c>
      <c r="G12" s="100" t="s">
        <v>1</v>
      </c>
      <c r="H12" s="100" t="s">
        <v>1</v>
      </c>
      <c r="I12" s="100" t="s">
        <v>1</v>
      </c>
      <c r="J12" s="101" t="s">
        <v>17</v>
      </c>
      <c r="K12" s="100" t="s">
        <v>16</v>
      </c>
      <c r="L12" s="10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696.5</v>
      </c>
      <c r="E15" s="89">
        <f t="shared" si="0"/>
        <v>15662.593000000001</v>
      </c>
      <c r="F15" s="80">
        <f t="shared" si="0"/>
        <v>220.39099999999999</v>
      </c>
      <c r="G15" s="80">
        <f t="shared" si="0"/>
        <v>13470.335999999999</v>
      </c>
      <c r="H15" s="80">
        <f t="shared" si="0"/>
        <v>1971.866</v>
      </c>
      <c r="I15" s="80">
        <f t="shared" si="0"/>
        <v>0</v>
      </c>
      <c r="J15" s="82">
        <f>(E15/D15)*1000</f>
        <v>22487.570710696338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535.55600000000004</v>
      </c>
      <c r="F17" s="41">
        <v>23.602</v>
      </c>
      <c r="G17" s="41">
        <v>511.95400000000001</v>
      </c>
      <c r="H17" s="41">
        <v>0</v>
      </c>
      <c r="I17" s="41">
        <v>0</v>
      </c>
      <c r="J17" s="42">
        <f>(E17/D17)*1000</f>
        <v>44629.666666666672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937.96199999999999</v>
      </c>
      <c r="F18" s="87">
        <v>24.559000000000001</v>
      </c>
      <c r="G18" s="87">
        <v>913.40300000000002</v>
      </c>
      <c r="H18" s="41">
        <v>0</v>
      </c>
      <c r="I18" s="41">
        <v>0</v>
      </c>
      <c r="J18" s="42">
        <f t="shared" ref="J18:J26" si="2">(E18/D18)*1000</f>
        <v>41138.684210526313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4.25</v>
      </c>
      <c r="D19" s="41">
        <v>232.2</v>
      </c>
      <c r="E19" s="41">
        <f t="shared" si="1"/>
        <v>7403.65</v>
      </c>
      <c r="F19" s="41">
        <v>111.529</v>
      </c>
      <c r="G19" s="87">
        <v>7292.1210000000001</v>
      </c>
      <c r="H19" s="41">
        <v>0</v>
      </c>
      <c r="I19" s="41">
        <v>0</v>
      </c>
      <c r="J19" s="65">
        <f t="shared" si="2"/>
        <v>31884.797588285961</v>
      </c>
      <c r="K19" s="77">
        <f>(J19/31884.4)*100</f>
        <v>100.00124696806576</v>
      </c>
      <c r="L19" s="77">
        <f>K19</f>
        <v>100.00124696806576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39.950000000000003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64.777000000000001</v>
      </c>
      <c r="F21" s="41">
        <v>0</v>
      </c>
      <c r="G21" s="41">
        <v>64.777000000000001</v>
      </c>
      <c r="H21" s="41">
        <v>0</v>
      </c>
      <c r="I21" s="41">
        <v>0</v>
      </c>
      <c r="J21" s="42">
        <f t="shared" si="2"/>
        <v>25910.800000000003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45" customHeight="1">
      <c r="A26" s="10" t="s">
        <v>5</v>
      </c>
      <c r="B26" s="11">
        <v>557.35</v>
      </c>
      <c r="C26" s="11">
        <v>5.25</v>
      </c>
      <c r="D26" s="41">
        <v>429.5</v>
      </c>
      <c r="E26" s="41">
        <f>F26+G26+H26</f>
        <v>6785.4250000000002</v>
      </c>
      <c r="F26" s="41">
        <v>60.701000000000001</v>
      </c>
      <c r="G26" s="41">
        <v>4752.8580000000002</v>
      </c>
      <c r="H26" s="41">
        <v>1971.866</v>
      </c>
      <c r="I26" s="41">
        <v>0</v>
      </c>
      <c r="J26" s="42">
        <f t="shared" si="2"/>
        <v>15798.428405122235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845</v>
      </c>
      <c r="E28" s="43">
        <f>E30+E31+E32+E40+E41</f>
        <v>24586.982</v>
      </c>
      <c r="F28" s="19">
        <f>F30+F31+F32+F40+F41</f>
        <v>131.80699999999999</v>
      </c>
      <c r="G28" s="19">
        <f>G30+G31+G32+G40+G41</f>
        <v>24455.175000000003</v>
      </c>
      <c r="H28" s="19">
        <v>0</v>
      </c>
      <c r="I28" s="19">
        <v>0</v>
      </c>
      <c r="J28" s="66">
        <f>(E28/D28)*1000</f>
        <v>29097.020118343196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1388.337</v>
      </c>
      <c r="F30" s="45">
        <v>24.652000000000001</v>
      </c>
      <c r="G30" s="45">
        <v>1363.6849999999999</v>
      </c>
      <c r="H30" s="45">
        <v>0</v>
      </c>
      <c r="I30" s="45">
        <v>0</v>
      </c>
      <c r="J30" s="46">
        <f>(E30/D30)*1000</f>
        <v>60362.478260869568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2887.913</v>
      </c>
      <c r="F31" s="45">
        <v>42.66</v>
      </c>
      <c r="G31" s="45">
        <v>2845.2530000000002</v>
      </c>
      <c r="H31" s="45">
        <v>0</v>
      </c>
      <c r="I31" s="45">
        <v>0</v>
      </c>
      <c r="J31" s="46">
        <f t="shared" ref="J31:J41" si="5">(E31/D31)*1000</f>
        <v>62105.655913978495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16.100000000000001</v>
      </c>
      <c r="D32" s="45">
        <v>432.5</v>
      </c>
      <c r="E32" s="45">
        <f t="shared" si="4"/>
        <v>14670.397999999999</v>
      </c>
      <c r="F32" s="47">
        <v>48.433999999999997</v>
      </c>
      <c r="G32" s="45">
        <v>14621.964</v>
      </c>
      <c r="H32" s="45">
        <v>0</v>
      </c>
      <c r="I32" s="45">
        <v>0</v>
      </c>
      <c r="J32" s="66">
        <f t="shared" si="5"/>
        <v>33919.995375722545</v>
      </c>
      <c r="K32" s="78">
        <f>(J32/33920)*100</f>
        <v>99.999986367106558</v>
      </c>
      <c r="L32" s="78">
        <f>K32</f>
        <v>99.999986367106558</v>
      </c>
      <c r="M32" s="52">
        <v>33920</v>
      </c>
    </row>
    <row r="33" spans="1:13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7.6" customHeight="1">
      <c r="A34" s="85" t="s">
        <v>33</v>
      </c>
      <c r="B34" s="25">
        <v>638.41999999999996</v>
      </c>
      <c r="C34" s="18">
        <v>15.85</v>
      </c>
      <c r="D34" s="104">
        <v>393.3</v>
      </c>
      <c r="E34" s="45">
        <f t="shared" si="4"/>
        <v>13448.378000000001</v>
      </c>
      <c r="F34" s="45">
        <v>47.357999999999997</v>
      </c>
      <c r="G34" s="45">
        <v>13401.02</v>
      </c>
      <c r="H34" s="45">
        <v>0</v>
      </c>
      <c r="I34" s="45">
        <v>0</v>
      </c>
      <c r="J34" s="46">
        <f t="shared" si="5"/>
        <v>34193.689295703021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197.71600000000001</v>
      </c>
      <c r="F36" s="45">
        <v>0</v>
      </c>
      <c r="G36" s="45">
        <v>197.71600000000001</v>
      </c>
      <c r="H36" s="45">
        <v>0</v>
      </c>
      <c r="I36" s="45">
        <v>0</v>
      </c>
      <c r="J36" s="46">
        <f t="shared" si="5"/>
        <v>32952.666666666664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303.06599999999997</v>
      </c>
      <c r="F40" s="45">
        <v>0</v>
      </c>
      <c r="G40" s="45">
        <v>303.06599999999997</v>
      </c>
      <c r="H40" s="45">
        <v>0</v>
      </c>
      <c r="I40" s="45">
        <v>0</v>
      </c>
      <c r="J40" s="46">
        <f t="shared" si="5"/>
        <v>27551.454545454544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104">
        <v>332</v>
      </c>
      <c r="E41" s="45">
        <f t="shared" si="4"/>
        <v>5337.268</v>
      </c>
      <c r="F41" s="45">
        <v>16.061</v>
      </c>
      <c r="G41" s="45">
        <v>5321.2070000000003</v>
      </c>
      <c r="H41" s="45">
        <v>0</v>
      </c>
      <c r="I41" s="45">
        <v>0</v>
      </c>
      <c r="J41" s="46">
        <f t="shared" si="5"/>
        <v>16076.10843373494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73.7</v>
      </c>
      <c r="E43" s="32">
        <f>E45+E46+E47+E54</f>
        <v>1931.625</v>
      </c>
      <c r="F43" s="32">
        <f t="shared" ref="F43:H43" si="6">F45+F46+F47+F54</f>
        <v>18.621000000000002</v>
      </c>
      <c r="G43" s="32">
        <f t="shared" si="6"/>
        <v>0</v>
      </c>
      <c r="H43" s="32">
        <f t="shared" si="6"/>
        <v>1913.0039999999999</v>
      </c>
      <c r="I43" s="32"/>
      <c r="J43" s="44">
        <f>(E43/D43)*1000</f>
        <v>26209.294436906377</v>
      </c>
      <c r="K43" s="32" t="s">
        <v>2</v>
      </c>
      <c r="L43" s="32" t="s">
        <v>2</v>
      </c>
      <c r="M43" s="55"/>
    </row>
    <row r="44" spans="1:13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152.26300000000001</v>
      </c>
      <c r="F45" s="48">
        <v>3.411</v>
      </c>
      <c r="G45" s="48">
        <v>0</v>
      </c>
      <c r="H45" s="48">
        <v>148.852</v>
      </c>
      <c r="I45" s="48"/>
      <c r="J45" s="49">
        <f t="shared" ref="J45:J54" si="7">(E45/D45)*1000</f>
        <v>38065.75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144.04</v>
      </c>
      <c r="F46" s="48">
        <v>3.07</v>
      </c>
      <c r="G46" s="48">
        <v>0</v>
      </c>
      <c r="H46" s="48">
        <v>140.97</v>
      </c>
      <c r="I46" s="48"/>
      <c r="J46" s="49">
        <f t="shared" si="7"/>
        <v>48013.333333333328</v>
      </c>
      <c r="K46" s="32" t="s">
        <v>2</v>
      </c>
      <c r="L46" s="32" t="s">
        <v>2</v>
      </c>
    </row>
    <row r="47" spans="1:13" ht="92.45" customHeight="1">
      <c r="A47" s="38" t="s">
        <v>31</v>
      </c>
      <c r="B47" s="39">
        <v>68.28</v>
      </c>
      <c r="C47" s="61">
        <v>8.15</v>
      </c>
      <c r="D47" s="48">
        <v>34.700000000000003</v>
      </c>
      <c r="E47" s="48">
        <f t="shared" si="8"/>
        <v>1177.0230000000001</v>
      </c>
      <c r="F47" s="48">
        <v>12.14</v>
      </c>
      <c r="G47" s="48">
        <v>0</v>
      </c>
      <c r="H47" s="48">
        <v>1164.883</v>
      </c>
      <c r="I47" s="48"/>
      <c r="J47" s="110">
        <f t="shared" si="7"/>
        <v>33919.971181556197</v>
      </c>
      <c r="K47" s="79">
        <f>(J47/33920)*100</f>
        <v>99.999915039965202</v>
      </c>
      <c r="L47" s="79">
        <f>K47</f>
        <v>99.999915039965202</v>
      </c>
      <c r="M47" s="52">
        <v>33920</v>
      </c>
    </row>
    <row r="48" spans="1:13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108.767</v>
      </c>
      <c r="F49" s="48">
        <v>0</v>
      </c>
      <c r="G49" s="48">
        <v>0</v>
      </c>
      <c r="H49" s="48">
        <v>108.767</v>
      </c>
      <c r="I49" s="48"/>
      <c r="J49" s="49">
        <f t="shared" si="7"/>
        <v>38845.357142857145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458.29899999999998</v>
      </c>
      <c r="F54" s="48">
        <v>0</v>
      </c>
      <c r="G54" s="48">
        <v>0</v>
      </c>
      <c r="H54" s="48">
        <v>458.29899999999998</v>
      </c>
      <c r="I54" s="48"/>
      <c r="J54" s="49">
        <f t="shared" si="7"/>
        <v>14321.84375</v>
      </c>
      <c r="K54" s="32" t="s">
        <v>2</v>
      </c>
      <c r="L54" s="32" t="s">
        <v>2</v>
      </c>
    </row>
    <row r="55" spans="1:13" ht="19.5" customHeight="1">
      <c r="A55" s="247">
        <v>0</v>
      </c>
      <c r="B55" s="247"/>
      <c r="C55" s="247"/>
      <c r="D55" s="247"/>
      <c r="E55" s="247"/>
      <c r="F55" s="247"/>
      <c r="G55" s="247"/>
      <c r="H55" s="98"/>
      <c r="I55" s="1"/>
      <c r="J55" s="67"/>
      <c r="K55" s="5"/>
      <c r="L55" s="5"/>
    </row>
    <row r="56" spans="1:13" ht="19.5" customHeight="1">
      <c r="A56" s="248" t="s">
        <v>45</v>
      </c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</row>
    <row r="57" spans="1:13" s="57" customFormat="1" ht="29.45" customHeight="1">
      <c r="A57" s="249" t="s">
        <v>41</v>
      </c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74"/>
    </row>
    <row r="58" spans="1:13" s="8" customFormat="1" ht="23.25" customHeight="1">
      <c r="A58" s="249" t="s">
        <v>42</v>
      </c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54"/>
    </row>
    <row r="59" spans="1:13" ht="4.5" customHeight="1">
      <c r="A59" s="98"/>
      <c r="B59" s="98"/>
      <c r="C59" s="98"/>
      <c r="D59" s="98"/>
      <c r="E59" s="98"/>
      <c r="F59" s="98"/>
      <c r="G59" s="98"/>
      <c r="H59" s="98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2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  <mergeCell ref="B12:C12"/>
    <mergeCell ref="A2:L2"/>
    <mergeCell ref="A3:L3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31" zoomScale="60" workbookViewId="0">
      <selection activeCell="K19" sqref="K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267" t="s">
        <v>34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spans="1:13" s="103" customFormat="1" ht="28.5" customHeight="1">
      <c r="A3" s="267" t="s">
        <v>38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73"/>
    </row>
    <row r="4" spans="1:13" ht="18.75">
      <c r="A4" s="243" t="s">
        <v>62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</row>
    <row r="5" spans="1:13">
      <c r="A5" s="244" t="s">
        <v>10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3" ht="26.45" customHeight="1">
      <c r="A6" s="268" t="s">
        <v>46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</row>
    <row r="7" spans="1:13" ht="15.75">
      <c r="A7" s="246" t="s">
        <v>22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</row>
    <row r="9" spans="1:13" ht="27" customHeight="1">
      <c r="A9" s="259" t="s">
        <v>11</v>
      </c>
      <c r="B9" s="260" t="s">
        <v>24</v>
      </c>
      <c r="C9" s="261"/>
      <c r="D9" s="253" t="s">
        <v>43</v>
      </c>
      <c r="E9" s="260" t="s">
        <v>44</v>
      </c>
      <c r="F9" s="263"/>
      <c r="G9" s="263"/>
      <c r="H9" s="263"/>
      <c r="I9" s="263"/>
      <c r="J9" s="264" t="s">
        <v>12</v>
      </c>
      <c r="K9" s="250" t="s">
        <v>39</v>
      </c>
      <c r="L9" s="250" t="s">
        <v>40</v>
      </c>
    </row>
    <row r="10" spans="1:13" ht="55.5" customHeight="1">
      <c r="A10" s="259"/>
      <c r="B10" s="253" t="s">
        <v>20</v>
      </c>
      <c r="C10" s="253" t="s">
        <v>53</v>
      </c>
      <c r="D10" s="262"/>
      <c r="E10" s="253" t="s">
        <v>20</v>
      </c>
      <c r="F10" s="256" t="s">
        <v>19</v>
      </c>
      <c r="G10" s="257"/>
      <c r="H10" s="258"/>
      <c r="I10" s="253" t="s">
        <v>18</v>
      </c>
      <c r="J10" s="265"/>
      <c r="K10" s="251"/>
      <c r="L10" s="251"/>
    </row>
    <row r="11" spans="1:13" ht="221.45" customHeight="1">
      <c r="A11" s="259"/>
      <c r="B11" s="254"/>
      <c r="C11" s="254"/>
      <c r="D11" s="262"/>
      <c r="E11" s="255"/>
      <c r="F11" s="106" t="s">
        <v>54</v>
      </c>
      <c r="G11" s="6" t="s">
        <v>21</v>
      </c>
      <c r="H11" s="6" t="s">
        <v>37</v>
      </c>
      <c r="I11" s="254"/>
      <c r="J11" s="266"/>
      <c r="K11" s="252"/>
      <c r="L11" s="252"/>
    </row>
    <row r="12" spans="1:13" ht="32.1" customHeight="1">
      <c r="A12" s="253"/>
      <c r="B12" s="241" t="s">
        <v>25</v>
      </c>
      <c r="C12" s="242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8" t="s">
        <v>17</v>
      </c>
      <c r="K12" s="107" t="s">
        <v>16</v>
      </c>
      <c r="L12" s="107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684.1</v>
      </c>
      <c r="E15" s="89">
        <f t="shared" si="0"/>
        <v>14852.517</v>
      </c>
      <c r="F15" s="80">
        <f t="shared" si="0"/>
        <v>189.24200000000002</v>
      </c>
      <c r="G15" s="80">
        <f t="shared" si="0"/>
        <v>12839.106</v>
      </c>
      <c r="H15" s="80">
        <f t="shared" si="0"/>
        <v>1824.1690000000001</v>
      </c>
      <c r="I15" s="80">
        <f t="shared" si="0"/>
        <v>0</v>
      </c>
      <c r="J15" s="82">
        <f>(E15/D15)*1000</f>
        <v>21711.032012863616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515.95000000000005</v>
      </c>
      <c r="F17" s="41">
        <v>0</v>
      </c>
      <c r="G17" s="41">
        <v>515.95000000000005</v>
      </c>
      <c r="H17" s="41">
        <v>0</v>
      </c>
      <c r="I17" s="41">
        <v>0</v>
      </c>
      <c r="J17" s="42">
        <f>(E17/D17)*1000</f>
        <v>42995.833333333336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1124.931</v>
      </c>
      <c r="F18" s="87">
        <v>53.805999999999997</v>
      </c>
      <c r="G18" s="87">
        <v>1071.125</v>
      </c>
      <c r="H18" s="41">
        <v>0</v>
      </c>
      <c r="I18" s="41">
        <v>0</v>
      </c>
      <c r="J18" s="42">
        <f t="shared" ref="J18:J26" si="2">(E18/D18)*1000</f>
        <v>49339.07894736842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220.8</v>
      </c>
      <c r="E19" s="41">
        <f t="shared" si="1"/>
        <v>6688.1550000000007</v>
      </c>
      <c r="F19" s="41">
        <v>65.899000000000001</v>
      </c>
      <c r="G19" s="87">
        <v>6622.2560000000003</v>
      </c>
      <c r="H19" s="41">
        <v>0</v>
      </c>
      <c r="I19" s="41">
        <v>0</v>
      </c>
      <c r="J19" s="65">
        <f t="shared" si="2"/>
        <v>30290.557065217392</v>
      </c>
      <c r="K19" s="77">
        <f>(J19/31884.4)*100</f>
        <v>95.001182600950273</v>
      </c>
      <c r="L19" s="77">
        <f>(('январь 2020'!J19+'февраль 2020'!J19+'март 2020'!J19+'апрель 2020 '!J19)/4)/31884.8*100%</f>
        <v>0.9874999689097429</v>
      </c>
      <c r="M19" s="53">
        <v>30290.560000000001</v>
      </c>
      <c r="N19" s="115" t="s">
        <v>61</v>
      </c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39.950000000000003" customHeight="1">
      <c r="A21" s="59" t="s">
        <v>55</v>
      </c>
      <c r="B21" s="11">
        <v>5.5</v>
      </c>
      <c r="C21" s="11">
        <v>3</v>
      </c>
      <c r="D21" s="41">
        <v>3</v>
      </c>
      <c r="E21" s="41">
        <f t="shared" ref="E21" si="3">F21+G21+H21</f>
        <v>71.447000000000003</v>
      </c>
      <c r="F21" s="41">
        <v>0</v>
      </c>
      <c r="G21" s="41">
        <v>71.447000000000003</v>
      </c>
      <c r="H21" s="41">
        <v>0</v>
      </c>
      <c r="I21" s="41">
        <v>0</v>
      </c>
      <c r="J21" s="42">
        <f t="shared" si="2"/>
        <v>23815.666666666668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45" customHeight="1">
      <c r="A26" s="10" t="s">
        <v>5</v>
      </c>
      <c r="B26" s="11">
        <v>557.35</v>
      </c>
      <c r="C26" s="11">
        <v>4</v>
      </c>
      <c r="D26" s="41">
        <v>428.5</v>
      </c>
      <c r="E26" s="41">
        <f>F26+G26+H26</f>
        <v>6523.4809999999998</v>
      </c>
      <c r="F26" s="41">
        <v>69.537000000000006</v>
      </c>
      <c r="G26" s="41">
        <v>4629.7749999999996</v>
      </c>
      <c r="H26" s="41">
        <v>1824.1690000000001</v>
      </c>
      <c r="I26" s="41">
        <v>0</v>
      </c>
      <c r="J26" s="42">
        <f t="shared" si="2"/>
        <v>15223.992998833139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826.5</v>
      </c>
      <c r="E28" s="43">
        <f>E30+E31+E32+E40+E41</f>
        <v>23918.374000000003</v>
      </c>
      <c r="F28" s="19">
        <f>F30+F31+F32+F40+F41</f>
        <v>213.76800000000003</v>
      </c>
      <c r="G28" s="19">
        <f>G30+G31+G32+G40+G41</f>
        <v>23704.606000000003</v>
      </c>
      <c r="H28" s="19">
        <v>0</v>
      </c>
      <c r="I28" s="19">
        <v>0</v>
      </c>
      <c r="J28" s="66">
        <f>(E28/D28)*1000</f>
        <v>28939.351482153666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1288.2940000000001</v>
      </c>
      <c r="F30" s="45">
        <v>124.414</v>
      </c>
      <c r="G30" s="45">
        <v>1163.8800000000001</v>
      </c>
      <c r="H30" s="45">
        <v>0</v>
      </c>
      <c r="I30" s="45">
        <v>0</v>
      </c>
      <c r="J30" s="46">
        <f>(E30/D30)*1000</f>
        <v>56012.782608695656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2843.5919999999996</v>
      </c>
      <c r="F31" s="45">
        <v>22.056999999999999</v>
      </c>
      <c r="G31" s="45">
        <v>2821.5349999999999</v>
      </c>
      <c r="H31" s="45">
        <v>0</v>
      </c>
      <c r="I31" s="45">
        <v>0</v>
      </c>
      <c r="J31" s="46">
        <f t="shared" ref="J31:J41" si="5">(E31/D31)*1000</f>
        <v>61152.51612903225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16.309999999999999</v>
      </c>
      <c r="D32" s="45">
        <v>425.5</v>
      </c>
      <c r="E32" s="45">
        <f t="shared" si="4"/>
        <v>14432.958000000001</v>
      </c>
      <c r="F32" s="47">
        <v>42.008000000000003</v>
      </c>
      <c r="G32" s="45">
        <v>14390.95</v>
      </c>
      <c r="H32" s="45">
        <v>0</v>
      </c>
      <c r="I32" s="45">
        <v>0</v>
      </c>
      <c r="J32" s="66">
        <f t="shared" si="5"/>
        <v>33919.995299647475</v>
      </c>
      <c r="K32" s="78">
        <f>(J32/33920)*100</f>
        <v>99.999986142828647</v>
      </c>
      <c r="L32" s="78">
        <f>K32</f>
        <v>99.999986142828647</v>
      </c>
      <c r="M32" s="52">
        <v>33920</v>
      </c>
    </row>
    <row r="33" spans="1:14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4" ht="27.6" customHeight="1">
      <c r="A34" s="85" t="s">
        <v>33</v>
      </c>
      <c r="B34" s="25">
        <v>638.41999999999996</v>
      </c>
      <c r="C34" s="18">
        <v>15.85</v>
      </c>
      <c r="D34" s="45">
        <v>393.3</v>
      </c>
      <c r="E34" s="45">
        <f t="shared" si="4"/>
        <v>13260.274000000001</v>
      </c>
      <c r="F34" s="45">
        <v>40.932000000000002</v>
      </c>
      <c r="G34" s="45">
        <v>13219.342000000001</v>
      </c>
      <c r="H34" s="45">
        <v>0</v>
      </c>
      <c r="I34" s="45">
        <v>0</v>
      </c>
      <c r="J34" s="46">
        <f t="shared" si="5"/>
        <v>33715.418255784396</v>
      </c>
      <c r="K34" s="19" t="s">
        <v>2</v>
      </c>
      <c r="L34" s="19" t="s">
        <v>2</v>
      </c>
    </row>
    <row r="35" spans="1:14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4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199.05699999999999</v>
      </c>
      <c r="F36" s="45">
        <v>0</v>
      </c>
      <c r="G36" s="45">
        <v>199.05699999999999</v>
      </c>
      <c r="H36" s="45">
        <v>0</v>
      </c>
      <c r="I36" s="45">
        <v>0</v>
      </c>
      <c r="J36" s="46">
        <f t="shared" si="5"/>
        <v>33176.166666666664</v>
      </c>
      <c r="K36" s="19" t="s">
        <v>2</v>
      </c>
      <c r="L36" s="19" t="s">
        <v>2</v>
      </c>
      <c r="M36" s="53"/>
    </row>
    <row r="37" spans="1:14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4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4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4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279.79199999999997</v>
      </c>
      <c r="F40" s="45">
        <v>0</v>
      </c>
      <c r="G40" s="45">
        <v>279.79199999999997</v>
      </c>
      <c r="H40" s="45">
        <v>0</v>
      </c>
      <c r="I40" s="45">
        <v>0</v>
      </c>
      <c r="J40" s="46">
        <f t="shared" si="5"/>
        <v>25435.636363636364</v>
      </c>
      <c r="K40" s="19" t="s">
        <v>2</v>
      </c>
      <c r="L40" s="19" t="s">
        <v>2</v>
      </c>
    </row>
    <row r="41" spans="1:14" ht="33" customHeight="1">
      <c r="A41" s="20" t="s">
        <v>5</v>
      </c>
      <c r="B41" s="21">
        <v>416.6</v>
      </c>
      <c r="C41" s="18">
        <v>3.75</v>
      </c>
      <c r="D41" s="45">
        <v>320.5</v>
      </c>
      <c r="E41" s="45">
        <f t="shared" si="4"/>
        <v>5073.7379999999994</v>
      </c>
      <c r="F41" s="45">
        <v>25.289000000000001</v>
      </c>
      <c r="G41" s="45">
        <v>5048.4489999999996</v>
      </c>
      <c r="H41" s="45">
        <v>0</v>
      </c>
      <c r="I41" s="45">
        <v>0</v>
      </c>
      <c r="J41" s="46">
        <f t="shared" si="5"/>
        <v>15830.695787831512</v>
      </c>
      <c r="K41" s="19" t="s">
        <v>2</v>
      </c>
      <c r="L41" s="19" t="s">
        <v>2</v>
      </c>
    </row>
    <row r="42" spans="1:14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4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75.599999999999994</v>
      </c>
      <c r="E43" s="32">
        <f>E45+E46+E47+E54</f>
        <v>1994.4899999999998</v>
      </c>
      <c r="F43" s="32">
        <f t="shared" ref="F43:H43" si="6">F45+F46+F47+F54</f>
        <v>68.159000000000006</v>
      </c>
      <c r="G43" s="32">
        <f t="shared" si="6"/>
        <v>0</v>
      </c>
      <c r="H43" s="32">
        <f t="shared" si="6"/>
        <v>1926.3310000000001</v>
      </c>
      <c r="I43" s="32"/>
      <c r="J43" s="44">
        <f>(E43/D43)*1000</f>
        <v>26382.142857142855</v>
      </c>
      <c r="K43" s="32" t="s">
        <v>2</v>
      </c>
      <c r="L43" s="32" t="s">
        <v>2</v>
      </c>
      <c r="M43" s="55"/>
    </row>
    <row r="44" spans="1:14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4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244.03100000000001</v>
      </c>
      <c r="F45" s="48">
        <v>28.297999999999998</v>
      </c>
      <c r="G45" s="48">
        <v>0</v>
      </c>
      <c r="H45" s="48">
        <v>215.733</v>
      </c>
      <c r="I45" s="48"/>
      <c r="J45" s="49">
        <f t="shared" ref="J45:J54" si="7">(E45/D45)*1000</f>
        <v>61007.75</v>
      </c>
      <c r="K45" s="32" t="s">
        <v>2</v>
      </c>
      <c r="L45" s="32" t="s">
        <v>2</v>
      </c>
    </row>
    <row r="46" spans="1:14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177.64300000000003</v>
      </c>
      <c r="F46" s="48">
        <v>32.956000000000003</v>
      </c>
      <c r="G46" s="48">
        <v>0</v>
      </c>
      <c r="H46" s="48">
        <v>144.68700000000001</v>
      </c>
      <c r="I46" s="48"/>
      <c r="J46" s="49">
        <f t="shared" si="7"/>
        <v>59214.333333333343</v>
      </c>
      <c r="K46" s="32" t="s">
        <v>2</v>
      </c>
      <c r="L46" s="32" t="s">
        <v>2</v>
      </c>
    </row>
    <row r="47" spans="1:14" ht="92.45" customHeight="1">
      <c r="A47" s="38" t="s">
        <v>31</v>
      </c>
      <c r="B47" s="39">
        <v>68.28</v>
      </c>
      <c r="C47" s="61">
        <v>8.15</v>
      </c>
      <c r="D47" s="48">
        <v>36.6</v>
      </c>
      <c r="E47" s="48">
        <f t="shared" si="8"/>
        <v>1179.3999999999999</v>
      </c>
      <c r="F47" s="48">
        <v>3.11</v>
      </c>
      <c r="G47" s="48">
        <v>0</v>
      </c>
      <c r="H47" s="48">
        <v>1176.29</v>
      </c>
      <c r="I47" s="48"/>
      <c r="J47" s="110">
        <f t="shared" si="7"/>
        <v>32224.04371584699</v>
      </c>
      <c r="K47" s="79">
        <f>(J47/33920)*100</f>
        <v>95.000128879265887</v>
      </c>
      <c r="L47" s="79">
        <f>(('январь 2020'!J47+'февраль 2020'!J47+'март 2020'!J47+'апрель 2020 '!J47)/4)/33920*100%</f>
        <v>0.9874999246150874</v>
      </c>
      <c r="M47" s="52">
        <v>32224</v>
      </c>
      <c r="N47" s="71" t="s">
        <v>61</v>
      </c>
    </row>
    <row r="48" spans="1:14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98.21</v>
      </c>
      <c r="F49" s="48">
        <v>0</v>
      </c>
      <c r="G49" s="48">
        <v>0</v>
      </c>
      <c r="H49" s="48">
        <v>98.21</v>
      </c>
      <c r="I49" s="48"/>
      <c r="J49" s="49">
        <f t="shared" si="7"/>
        <v>35075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393.416</v>
      </c>
      <c r="F54" s="48">
        <v>3.7949999999999999</v>
      </c>
      <c r="G54" s="48">
        <v>0</v>
      </c>
      <c r="H54" s="48">
        <v>389.62099999999998</v>
      </c>
      <c r="I54" s="48"/>
      <c r="J54" s="49">
        <f t="shared" si="7"/>
        <v>12294.25</v>
      </c>
      <c r="K54" s="32" t="s">
        <v>2</v>
      </c>
      <c r="L54" s="32" t="s">
        <v>2</v>
      </c>
    </row>
    <row r="55" spans="1:13" ht="19.5" customHeight="1">
      <c r="A55" s="247">
        <v>0</v>
      </c>
      <c r="B55" s="247"/>
      <c r="C55" s="247"/>
      <c r="D55" s="247"/>
      <c r="E55" s="247"/>
      <c r="F55" s="247"/>
      <c r="G55" s="247"/>
      <c r="H55" s="105"/>
      <c r="I55" s="1"/>
      <c r="J55" s="67"/>
      <c r="K55" s="5"/>
      <c r="L55" s="5"/>
    </row>
    <row r="56" spans="1:13" ht="19.5" customHeight="1">
      <c r="A56" s="248" t="s">
        <v>45</v>
      </c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</row>
    <row r="57" spans="1:13" s="57" customFormat="1" ht="29.45" customHeight="1">
      <c r="A57" s="249" t="s">
        <v>41</v>
      </c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74"/>
    </row>
    <row r="58" spans="1:13" s="8" customFormat="1" ht="23.25" customHeight="1">
      <c r="A58" s="249" t="s">
        <v>42</v>
      </c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54"/>
    </row>
    <row r="59" spans="1:13" ht="4.5" customHeight="1">
      <c r="A59" s="105"/>
      <c r="B59" s="105"/>
      <c r="C59" s="105"/>
      <c r="D59" s="105"/>
      <c r="E59" s="105"/>
      <c r="F59" s="105"/>
      <c r="G59" s="105"/>
      <c r="H59" s="105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9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view="pageBreakPreview" topLeftCell="A30" zoomScale="60" workbookViewId="0">
      <selection activeCell="K19" sqref="K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243" t="s">
        <v>34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customFormat="1" ht="18.75">
      <c r="A3" s="243" t="s">
        <v>38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2" customFormat="1" ht="18.75">
      <c r="A4" s="243" t="s">
        <v>63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</row>
    <row r="5" spans="1:12" customFormat="1">
      <c r="A5" s="244" t="s">
        <v>10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2" customFormat="1" ht="15" customHeight="1">
      <c r="A6" s="269" t="s">
        <v>46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</row>
    <row r="7" spans="1:12" customFormat="1" ht="15.75">
      <c r="A7" s="246" t="s">
        <v>22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</row>
    <row r="9" spans="1:12" customFormat="1" ht="27" customHeight="1">
      <c r="A9" s="259" t="s">
        <v>11</v>
      </c>
      <c r="B9" s="260" t="s">
        <v>24</v>
      </c>
      <c r="C9" s="261"/>
      <c r="D9" s="253" t="s">
        <v>43</v>
      </c>
      <c r="E9" s="260" t="s">
        <v>44</v>
      </c>
      <c r="F9" s="263"/>
      <c r="G9" s="263"/>
      <c r="H9" s="263"/>
      <c r="I9" s="263"/>
      <c r="J9" s="253" t="s">
        <v>12</v>
      </c>
      <c r="K9" s="250" t="s">
        <v>39</v>
      </c>
      <c r="L9" s="250" t="s">
        <v>40</v>
      </c>
    </row>
    <row r="10" spans="1:12" customFormat="1" ht="55.5" customHeight="1">
      <c r="A10" s="259"/>
      <c r="B10" s="253" t="s">
        <v>20</v>
      </c>
      <c r="C10" s="253" t="s">
        <v>53</v>
      </c>
      <c r="D10" s="262"/>
      <c r="E10" s="253" t="s">
        <v>20</v>
      </c>
      <c r="F10" s="256" t="s">
        <v>19</v>
      </c>
      <c r="G10" s="257"/>
      <c r="H10" s="258"/>
      <c r="I10" s="253" t="s">
        <v>18</v>
      </c>
      <c r="J10" s="262"/>
      <c r="K10" s="251"/>
      <c r="L10" s="251"/>
    </row>
    <row r="11" spans="1:12" customFormat="1" ht="224.25" customHeight="1">
      <c r="A11" s="259"/>
      <c r="B11" s="254"/>
      <c r="C11" s="254"/>
      <c r="D11" s="262"/>
      <c r="E11" s="255"/>
      <c r="F11" s="112" t="s">
        <v>54</v>
      </c>
      <c r="G11" s="6" t="s">
        <v>21</v>
      </c>
      <c r="H11" s="6" t="s">
        <v>37</v>
      </c>
      <c r="I11" s="254"/>
      <c r="J11" s="254"/>
      <c r="K11" s="252"/>
      <c r="L11" s="252"/>
    </row>
    <row r="12" spans="1:12" customFormat="1" ht="19.5" customHeight="1">
      <c r="A12" s="253"/>
      <c r="B12" s="241" t="s">
        <v>25</v>
      </c>
      <c r="C12" s="242"/>
      <c r="D12" s="113" t="s">
        <v>0</v>
      </c>
      <c r="E12" s="113" t="s">
        <v>1</v>
      </c>
      <c r="F12" s="113" t="s">
        <v>1</v>
      </c>
      <c r="G12" s="113" t="s">
        <v>1</v>
      </c>
      <c r="H12" s="113" t="s">
        <v>1</v>
      </c>
      <c r="I12" s="113" t="s">
        <v>1</v>
      </c>
      <c r="J12" s="113" t="s">
        <v>17</v>
      </c>
      <c r="K12" s="113" t="s">
        <v>16</v>
      </c>
      <c r="L12" s="113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57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684.5</v>
      </c>
      <c r="E15" s="12">
        <f>F15+G15+H15</f>
        <v>19187.305</v>
      </c>
      <c r="F15" s="11">
        <f>F17+F18+F19+F26</f>
        <v>1535.9059999999999</v>
      </c>
      <c r="G15" s="11">
        <f>G17+G18+G19+G26</f>
        <v>15419.096</v>
      </c>
      <c r="H15" s="11">
        <f>H17+H18+H19+H26</f>
        <v>2232.3029999999999</v>
      </c>
      <c r="I15" s="12"/>
      <c r="J15" s="124">
        <f>E15/D15*1000</f>
        <v>28031.124908692476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570.40599999999995</v>
      </c>
      <c r="F17" s="12">
        <v>69.328000000000003</v>
      </c>
      <c r="G17" s="12">
        <v>501.07799999999997</v>
      </c>
      <c r="H17" s="12">
        <v>0</v>
      </c>
      <c r="I17" s="12"/>
      <c r="J17" s="124">
        <f>E17/D17*1000</f>
        <v>47533.833333333328</v>
      </c>
      <c r="K17" s="12" t="s">
        <v>2</v>
      </c>
      <c r="L17" s="12" t="s">
        <v>2</v>
      </c>
    </row>
    <row r="18" spans="1:13" ht="66" customHeight="1">
      <c r="A18" s="10" t="s">
        <v>28</v>
      </c>
      <c r="B18" s="11">
        <v>23.25</v>
      </c>
      <c r="C18" s="9" t="s">
        <v>32</v>
      </c>
      <c r="D18" s="12">
        <v>22.8</v>
      </c>
      <c r="E18" s="12">
        <f>F18+G18</f>
        <v>1366.5</v>
      </c>
      <c r="F18" s="12">
        <v>195.833</v>
      </c>
      <c r="G18" s="12">
        <v>1170.6669999999999</v>
      </c>
      <c r="H18" s="12">
        <v>0</v>
      </c>
      <c r="I18" s="12"/>
      <c r="J18" s="124">
        <f>E18/D18*1000</f>
        <v>59934.210526315786</v>
      </c>
      <c r="K18" s="12" t="s">
        <v>2</v>
      </c>
      <c r="L18" s="12" t="s">
        <v>2</v>
      </c>
      <c r="M18" s="53" t="s">
        <v>69</v>
      </c>
    </row>
    <row r="19" spans="1:13" ht="86.25" customHeight="1">
      <c r="A19" s="10" t="s">
        <v>26</v>
      </c>
      <c r="B19" s="11">
        <v>280.60000000000002</v>
      </c>
      <c r="C19" s="9">
        <v>5.5</v>
      </c>
      <c r="D19" s="12">
        <v>224.7</v>
      </c>
      <c r="E19" s="12">
        <f>F19+G19</f>
        <v>8403.4989999999998</v>
      </c>
      <c r="F19" s="12">
        <v>728.39800000000002</v>
      </c>
      <c r="G19" s="12">
        <v>7675.1009999999997</v>
      </c>
      <c r="H19" s="12">
        <v>0</v>
      </c>
      <c r="I19" s="12"/>
      <c r="J19" s="131">
        <f>E19/D19*1000</f>
        <v>37398.749443702713</v>
      </c>
      <c r="K19" s="130">
        <f>(J19/30806.6)*100</f>
        <v>121.39849721716358</v>
      </c>
      <c r="L19" s="130">
        <f>(('январь 2020'!J19+'февраль 2020'!J19+'март 2020'!J19+'апрель 2020 '!J19+'Май Новая форма'!J19)/5)/30406.4*100</f>
        <v>107.44034511055315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29.25" customHeight="1">
      <c r="A21" s="59" t="s">
        <v>55</v>
      </c>
      <c r="B21" s="11">
        <v>5.5</v>
      </c>
      <c r="C21" s="9">
        <v>3</v>
      </c>
      <c r="D21" s="12">
        <v>3</v>
      </c>
      <c r="E21" s="12">
        <f t="shared" ref="E21:E25" si="0">F21+G21</f>
        <v>57.250999999999998</v>
      </c>
      <c r="F21" s="12"/>
      <c r="G21" s="12">
        <v>57.250999999999998</v>
      </c>
      <c r="H21" s="12">
        <v>0</v>
      </c>
      <c r="I21" s="12"/>
      <c r="J21" s="124">
        <f t="shared" ref="J21:J26" si="1">E21/D21*1000</f>
        <v>19083.666666666664</v>
      </c>
      <c r="K21" s="58"/>
      <c r="L21" s="58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62.25" customHeight="1">
      <c r="A26" s="10" t="s">
        <v>5</v>
      </c>
      <c r="B26" s="11">
        <v>557.35</v>
      </c>
      <c r="C26" s="9">
        <v>4.08</v>
      </c>
      <c r="D26" s="12">
        <v>425</v>
      </c>
      <c r="E26" s="12">
        <f>F26+G26+H26</f>
        <v>8846.9</v>
      </c>
      <c r="F26" s="12">
        <v>542.34699999999998</v>
      </c>
      <c r="G26" s="12">
        <v>6072.25</v>
      </c>
      <c r="H26" s="12">
        <v>2232.3029999999999</v>
      </c>
      <c r="I26" s="12"/>
      <c r="J26" s="124">
        <f t="shared" si="1"/>
        <v>20816.235294117647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19.5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841.6</v>
      </c>
      <c r="E28" s="43">
        <f t="shared" ref="E28:E29" si="2">F28+G28</f>
        <v>54427.573999999993</v>
      </c>
      <c r="F28" s="24">
        <f>F30+F31+F40+F41+F32</f>
        <v>4691.0689999999995</v>
      </c>
      <c r="G28" s="24">
        <f>G30+G31+G40+G41+G32</f>
        <v>49736.504999999997</v>
      </c>
      <c r="H28" s="19"/>
      <c r="I28" s="19"/>
      <c r="J28" s="43">
        <f>E28/D28*1000</f>
        <v>64671.54705323193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22</v>
      </c>
      <c r="E30" s="43">
        <f>F30+G30</f>
        <v>1431.556</v>
      </c>
      <c r="F30" s="19">
        <v>119.10599999999999</v>
      </c>
      <c r="G30" s="43">
        <v>1312.45</v>
      </c>
      <c r="H30" s="19"/>
      <c r="I30" s="19"/>
      <c r="J30" s="43">
        <f>E30/D30*1000</f>
        <v>65070.727272727265</v>
      </c>
      <c r="K30" s="19" t="s">
        <v>2</v>
      </c>
      <c r="L30" s="19" t="s">
        <v>2</v>
      </c>
    </row>
    <row r="31" spans="1:13" ht="152.25" customHeight="1">
      <c r="A31" s="20" t="s">
        <v>36</v>
      </c>
      <c r="B31" s="21">
        <v>50.75</v>
      </c>
      <c r="C31" s="22" t="s">
        <v>32</v>
      </c>
      <c r="D31" s="19">
        <v>45.5</v>
      </c>
      <c r="E31" s="43">
        <f t="shared" ref="E31" si="3">F31+G31</f>
        <v>6196.7479999999996</v>
      </c>
      <c r="F31" s="19">
        <v>870.23099999999999</v>
      </c>
      <c r="G31" s="19">
        <v>5326.5169999999998</v>
      </c>
      <c r="H31" s="19"/>
      <c r="I31" s="19"/>
      <c r="J31" s="43">
        <f t="shared" ref="J31:J41" si="4">E31/D31*1000</f>
        <v>136192.26373626373</v>
      </c>
      <c r="K31" s="19" t="s">
        <v>2</v>
      </c>
      <c r="L31" s="19" t="s">
        <v>2</v>
      </c>
    </row>
    <row r="32" spans="1:13" ht="97.5" customHeight="1">
      <c r="A32" s="20" t="s">
        <v>27</v>
      </c>
      <c r="B32" s="21">
        <v>751.11</v>
      </c>
      <c r="C32" s="18">
        <v>16.309999999999999</v>
      </c>
      <c r="D32" s="19">
        <v>434.1</v>
      </c>
      <c r="E32" s="43">
        <f>F32+G32</f>
        <v>39544.589</v>
      </c>
      <c r="F32" s="19">
        <v>3273.529</v>
      </c>
      <c r="G32" s="43">
        <v>36271.06</v>
      </c>
      <c r="H32" s="19"/>
      <c r="I32" s="19"/>
      <c r="J32" s="132">
        <f t="shared" si="4"/>
        <v>91095.574752361208</v>
      </c>
      <c r="K32" s="43">
        <f>(J32/33117.3)*100</f>
        <v>275.06944935837521</v>
      </c>
      <c r="L32" s="43">
        <f>((('январь 2020'!J32+'февраль 2020'!J32+'март 2020'!J32+'апрель 2020 '!J32+'Май Новая форма'!J32)/5)/32347.2)*100</f>
        <v>140.21340712522269</v>
      </c>
      <c r="M32" s="52">
        <v>33117.300000000003</v>
      </c>
    </row>
    <row r="33" spans="1:13" ht="17.25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2.5" customHeight="1">
      <c r="A34" s="23" t="s">
        <v>33</v>
      </c>
      <c r="B34" s="25">
        <v>638.41999999999996</v>
      </c>
      <c r="C34" s="18">
        <v>15.85</v>
      </c>
      <c r="D34" s="19">
        <v>392.8</v>
      </c>
      <c r="E34" s="43">
        <f t="shared" si="5"/>
        <v>36324.816000000006</v>
      </c>
      <c r="F34" s="19">
        <v>3227.3040000000001</v>
      </c>
      <c r="G34" s="19">
        <v>33097.512000000002</v>
      </c>
      <c r="H34" s="19"/>
      <c r="I34" s="19"/>
      <c r="J34" s="43">
        <f t="shared" si="4"/>
        <v>92476.619144602868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0.25</v>
      </c>
      <c r="D36" s="19">
        <v>6</v>
      </c>
      <c r="E36" s="43">
        <f t="shared" si="5"/>
        <v>493.20100000000002</v>
      </c>
      <c r="F36" s="43"/>
      <c r="G36" s="19">
        <v>493.20100000000002</v>
      </c>
      <c r="H36" s="19"/>
      <c r="I36" s="19"/>
      <c r="J36" s="43">
        <f t="shared" si="4"/>
        <v>82200.166666666672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382.17200000000003</v>
      </c>
      <c r="F40" s="19">
        <v>26.134</v>
      </c>
      <c r="G40" s="19">
        <v>356.03800000000001</v>
      </c>
      <c r="H40" s="19"/>
      <c r="I40" s="19"/>
      <c r="J40" s="43">
        <f t="shared" si="4"/>
        <v>34742.909090909096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4.75</v>
      </c>
      <c r="D41" s="19">
        <v>329</v>
      </c>
      <c r="E41" s="43">
        <f t="shared" si="5"/>
        <v>6872.509</v>
      </c>
      <c r="F41" s="19">
        <v>402.06900000000002</v>
      </c>
      <c r="G41" s="19">
        <v>6470.44</v>
      </c>
      <c r="H41" s="19"/>
      <c r="I41" s="19"/>
      <c r="J41" s="43">
        <f t="shared" si="4"/>
        <v>20889.08510638298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310</v>
      </c>
      <c r="E42" s="127" t="s">
        <v>32</v>
      </c>
      <c r="F42" s="127" t="s">
        <v>32</v>
      </c>
      <c r="G42" s="128">
        <v>515.27499999999998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15.7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77.8</v>
      </c>
      <c r="E44" s="32">
        <f>F44+H44</f>
        <v>2718.248</v>
      </c>
      <c r="F44" s="32">
        <f>F46+F47+F48+F55</f>
        <v>299.84700000000004</v>
      </c>
      <c r="G44" s="32"/>
      <c r="H44" s="32">
        <f>H46+H47+H48+H55</f>
        <v>2418.4009999999998</v>
      </c>
      <c r="I44" s="32"/>
      <c r="J44" s="129">
        <f t="shared" ref="J44:J47" si="6">E44/D44*1000</f>
        <v>34938.920308483292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15.7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293.11200000000002</v>
      </c>
      <c r="F46" s="32">
        <v>55.390999999999998</v>
      </c>
      <c r="G46" s="32"/>
      <c r="H46" s="32">
        <v>237.721</v>
      </c>
      <c r="I46" s="32"/>
      <c r="J46" s="129">
        <f t="shared" si="6"/>
        <v>73278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118.37299999999999</v>
      </c>
      <c r="F47" s="32">
        <v>4.1269999999999998</v>
      </c>
      <c r="G47" s="32"/>
      <c r="H47" s="32">
        <v>114.246</v>
      </c>
      <c r="I47" s="32"/>
      <c r="J47" s="129">
        <f t="shared" si="6"/>
        <v>39457.666666666664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8.15</v>
      </c>
      <c r="D48" s="32">
        <v>38.799999999999997</v>
      </c>
      <c r="E48" s="32">
        <f>F48+H48</f>
        <v>1689.0529999999999</v>
      </c>
      <c r="F48" s="32">
        <v>199.68700000000001</v>
      </c>
      <c r="G48" s="32"/>
      <c r="H48" s="32">
        <v>1489.366</v>
      </c>
      <c r="I48" s="32"/>
      <c r="J48" s="129">
        <f>E48/D48*1000</f>
        <v>43532.293814432989</v>
      </c>
      <c r="K48" s="133">
        <f>(J48/32347.2)*100</f>
        <v>134.57824422031271</v>
      </c>
      <c r="L48" s="133">
        <f>((('январь 2020'!J47+'февраль 2020'!J47+'март 2020'!J47+'апрель 2020 '!J47+'Май Новая форма'!J48)/5)/32347.2)*100</f>
        <v>109.7568157900579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25.5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128.03399999999999</v>
      </c>
      <c r="F50" s="32"/>
      <c r="G50" s="32"/>
      <c r="H50" s="32">
        <v>128.03399999999999</v>
      </c>
      <c r="I50" s="32"/>
      <c r="J50" s="129">
        <f t="shared" ref="J50:J55" si="9">E50/D50*1000</f>
        <v>45726.428571428572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0.5</v>
      </c>
      <c r="D55" s="32">
        <v>32</v>
      </c>
      <c r="E55" s="32">
        <f t="shared" si="8"/>
        <v>617.71</v>
      </c>
      <c r="F55" s="32">
        <v>40.642000000000003</v>
      </c>
      <c r="G55" s="32"/>
      <c r="H55" s="32">
        <v>577.06799999999998</v>
      </c>
      <c r="I55" s="32"/>
      <c r="J55" s="129">
        <f t="shared" si="9"/>
        <v>19303.4375</v>
      </c>
      <c r="K55" s="32" t="s">
        <v>2</v>
      </c>
      <c r="L55" s="32" t="s">
        <v>2</v>
      </c>
    </row>
    <row r="56" spans="1:13" ht="19.5" customHeight="1">
      <c r="A56" s="247" t="s">
        <v>66</v>
      </c>
      <c r="B56" s="247"/>
      <c r="C56" s="247"/>
      <c r="D56" s="247"/>
      <c r="E56" s="247"/>
      <c r="F56" s="247"/>
      <c r="G56" s="247"/>
      <c r="H56" s="111"/>
      <c r="I56" s="1"/>
      <c r="J56" s="1"/>
      <c r="K56" s="5"/>
      <c r="L56" s="5"/>
    </row>
    <row r="57" spans="1:13" ht="19.5" customHeight="1">
      <c r="A57" s="248" t="s">
        <v>45</v>
      </c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</row>
    <row r="58" spans="1:13" s="57" customFormat="1" ht="23.25" customHeight="1">
      <c r="A58" s="249" t="s">
        <v>41</v>
      </c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118"/>
    </row>
    <row r="59" spans="1:13" s="8" customFormat="1" ht="23.25" customHeight="1">
      <c r="A59" s="249" t="s">
        <v>42</v>
      </c>
      <c r="B59" s="249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119"/>
    </row>
    <row r="60" spans="1:13" ht="15" customHeight="1">
      <c r="A60" s="248" t="s">
        <v>67</v>
      </c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14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56:G56"/>
    <mergeCell ref="A57:L57"/>
    <mergeCell ref="A58:L58"/>
    <mergeCell ref="A59:L59"/>
    <mergeCell ref="A60:L60"/>
    <mergeCell ref="L9:L11"/>
    <mergeCell ref="B10:B11"/>
    <mergeCell ref="C10:C11"/>
    <mergeCell ref="E10:E11"/>
    <mergeCell ref="F10:H10"/>
    <mergeCell ref="I10:I11"/>
    <mergeCell ref="K9:K11"/>
    <mergeCell ref="A9:A12"/>
    <mergeCell ref="B9:C9"/>
    <mergeCell ref="D9:D11"/>
    <mergeCell ref="E9:I9"/>
    <mergeCell ref="J9:J11"/>
    <mergeCell ref="B12:C12"/>
    <mergeCell ref="A7:L7"/>
    <mergeCell ref="A2:L2"/>
    <mergeCell ref="A3:L3"/>
    <mergeCell ref="A4:L4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"/>
  <sheetViews>
    <sheetView view="pageBreakPreview" topLeftCell="A32" zoomScale="60" zoomScaleNormal="74" workbookViewId="0">
      <selection activeCell="L19" sqref="L19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243" t="s">
        <v>34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customFormat="1" ht="18.75">
      <c r="A3" s="243" t="s">
        <v>38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2" customFormat="1" ht="18.75">
      <c r="A4" s="270" t="s">
        <v>70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</row>
    <row r="5" spans="1:12" customFormat="1">
      <c r="A5" s="244" t="s">
        <v>10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2" customFormat="1" ht="15" customHeight="1">
      <c r="A6" s="269" t="s">
        <v>46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</row>
    <row r="7" spans="1:12" customFormat="1" ht="15.75">
      <c r="A7" s="246" t="s">
        <v>22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</row>
    <row r="9" spans="1:12" customFormat="1" ht="27" customHeight="1">
      <c r="A9" s="259" t="s">
        <v>11</v>
      </c>
      <c r="B9" s="260" t="s">
        <v>24</v>
      </c>
      <c r="C9" s="261"/>
      <c r="D9" s="253" t="s">
        <v>43</v>
      </c>
      <c r="E9" s="260" t="s">
        <v>44</v>
      </c>
      <c r="F9" s="263"/>
      <c r="G9" s="263"/>
      <c r="H9" s="263"/>
      <c r="I9" s="263"/>
      <c r="J9" s="253" t="s">
        <v>12</v>
      </c>
      <c r="K9" s="250" t="s">
        <v>39</v>
      </c>
      <c r="L9" s="250" t="s">
        <v>40</v>
      </c>
    </row>
    <row r="10" spans="1:12" customFormat="1" ht="55.5" customHeight="1">
      <c r="A10" s="259"/>
      <c r="B10" s="253" t="s">
        <v>20</v>
      </c>
      <c r="C10" s="253" t="s">
        <v>53</v>
      </c>
      <c r="D10" s="262"/>
      <c r="E10" s="253" t="s">
        <v>20</v>
      </c>
      <c r="F10" s="256" t="s">
        <v>19</v>
      </c>
      <c r="G10" s="257"/>
      <c r="H10" s="258"/>
      <c r="I10" s="253" t="s">
        <v>18</v>
      </c>
      <c r="J10" s="262"/>
      <c r="K10" s="251"/>
      <c r="L10" s="251"/>
    </row>
    <row r="11" spans="1:12" customFormat="1" ht="224.25" customHeight="1">
      <c r="A11" s="259"/>
      <c r="B11" s="254"/>
      <c r="C11" s="254"/>
      <c r="D11" s="262"/>
      <c r="E11" s="255"/>
      <c r="F11" s="136" t="s">
        <v>54</v>
      </c>
      <c r="G11" s="6" t="s">
        <v>21</v>
      </c>
      <c r="H11" s="6" t="s">
        <v>37</v>
      </c>
      <c r="I11" s="254"/>
      <c r="J11" s="254"/>
      <c r="K11" s="252"/>
      <c r="L11" s="252"/>
    </row>
    <row r="12" spans="1:12" customFormat="1" ht="19.5" customHeight="1">
      <c r="A12" s="253"/>
      <c r="B12" s="241" t="s">
        <v>25</v>
      </c>
      <c r="C12" s="242"/>
      <c r="D12" s="137" t="s">
        <v>0</v>
      </c>
      <c r="E12" s="137" t="s">
        <v>1</v>
      </c>
      <c r="F12" s="137" t="s">
        <v>1</v>
      </c>
      <c r="G12" s="137" t="s">
        <v>1</v>
      </c>
      <c r="H12" s="137" t="s">
        <v>1</v>
      </c>
      <c r="I12" s="137" t="s">
        <v>1</v>
      </c>
      <c r="J12" s="137" t="s">
        <v>17</v>
      </c>
      <c r="K12" s="137" t="s">
        <v>16</v>
      </c>
      <c r="L12" s="137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7.1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680.9</v>
      </c>
      <c r="E15" s="12">
        <f>F15+G15+H15</f>
        <v>14774.224</v>
      </c>
      <c r="F15" s="11">
        <f>F17+F18+F19+F26+F21</f>
        <v>1090.702</v>
      </c>
      <c r="G15" s="11">
        <f>G17+G18+G19+G26</f>
        <v>11892.563</v>
      </c>
      <c r="H15" s="11">
        <f>H17+H18+H19+H26</f>
        <v>1790.9590000000001</v>
      </c>
      <c r="I15" s="12"/>
      <c r="J15" s="124">
        <f>E15/D15*1000</f>
        <v>21698.081950359818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678.13499999999999</v>
      </c>
      <c r="F17" s="12">
        <v>45.682000000000002</v>
      </c>
      <c r="G17" s="12">
        <v>632.45299999999997</v>
      </c>
      <c r="H17" s="12">
        <v>0</v>
      </c>
      <c r="I17" s="12"/>
      <c r="J17" s="124">
        <f>E17/D17*1000</f>
        <v>56511.25</v>
      </c>
      <c r="K17" s="12" t="s">
        <v>2</v>
      </c>
      <c r="L17" s="12" t="s">
        <v>2</v>
      </c>
    </row>
    <row r="18" spans="1:13" ht="75.95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857.53899999999999</v>
      </c>
      <c r="F18" s="12">
        <v>106.91500000000001</v>
      </c>
      <c r="G18" s="12">
        <v>750.62400000000002</v>
      </c>
      <c r="H18" s="12">
        <v>0</v>
      </c>
      <c r="I18" s="12"/>
      <c r="J18" s="124">
        <f>E18/D18*1000</f>
        <v>40260.046948356809</v>
      </c>
      <c r="K18" s="12" t="s">
        <v>2</v>
      </c>
      <c r="L18" s="12" t="s">
        <v>2</v>
      </c>
      <c r="M18" s="53" t="s">
        <v>69</v>
      </c>
    </row>
    <row r="19" spans="1:13" ht="87.95" customHeight="1">
      <c r="A19" s="10" t="s">
        <v>26</v>
      </c>
      <c r="B19" s="11">
        <v>280.60000000000002</v>
      </c>
      <c r="C19" s="9">
        <v>2</v>
      </c>
      <c r="D19" s="12">
        <v>224.6</v>
      </c>
      <c r="E19" s="12">
        <f>F19+G19</f>
        <v>6209.9890000000005</v>
      </c>
      <c r="F19" s="12">
        <v>561.11699999999996</v>
      </c>
      <c r="G19" s="12">
        <v>5648.8720000000003</v>
      </c>
      <c r="H19" s="12">
        <v>0</v>
      </c>
      <c r="I19" s="12"/>
      <c r="J19" s="131">
        <f>E19/D19*1000</f>
        <v>27649.10507569012</v>
      </c>
      <c r="K19" s="130">
        <f>(J19/30806.6)*100</f>
        <v>89.750589405160326</v>
      </c>
      <c r="L19" s="130">
        <f>(('январь 2020'!J19+'февраль 2020'!J19+'март 2020'!J19+'апрель 2020 '!J19+'Май Новая форма'!J19+J19)/6)/30806.6*100</f>
        <v>103.3289460452015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39" customHeight="1">
      <c r="A21" s="59" t="s">
        <v>55</v>
      </c>
      <c r="B21" s="11">
        <v>5.5</v>
      </c>
      <c r="C21" s="9">
        <v>0</v>
      </c>
      <c r="D21" s="12">
        <v>3</v>
      </c>
      <c r="E21" s="12">
        <f t="shared" ref="E21:E25" si="0">F21+G21</f>
        <v>65.260000000000005</v>
      </c>
      <c r="F21" s="12">
        <v>0</v>
      </c>
      <c r="G21" s="12">
        <v>65.260000000000005</v>
      </c>
      <c r="H21" s="12">
        <v>0</v>
      </c>
      <c r="I21" s="12"/>
      <c r="J21" s="124">
        <f t="shared" ref="J21:J26" si="1">E21/D21*1000</f>
        <v>21753.333333333332</v>
      </c>
      <c r="K21" s="58"/>
      <c r="L21" s="58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44.45" customHeight="1">
      <c r="A26" s="10" t="s">
        <v>5</v>
      </c>
      <c r="B26" s="11">
        <v>557.35</v>
      </c>
      <c r="C26" s="9">
        <v>3</v>
      </c>
      <c r="D26" s="12">
        <v>423</v>
      </c>
      <c r="E26" s="12">
        <f>F26+G26+H26</f>
        <v>7028.5609999999997</v>
      </c>
      <c r="F26" s="12">
        <v>376.988</v>
      </c>
      <c r="G26" s="12">
        <v>4860.6139999999996</v>
      </c>
      <c r="H26" s="12">
        <v>1790.9590000000001</v>
      </c>
      <c r="I26" s="12"/>
      <c r="J26" s="124">
        <f t="shared" si="1"/>
        <v>16615.983451536642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24.6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843.7</v>
      </c>
      <c r="E28" s="43">
        <f t="shared" ref="E28:E29" si="2">F28+G28</f>
        <v>19942.910999999996</v>
      </c>
      <c r="F28" s="24">
        <f>F30+F31+F40+F41+F32</f>
        <v>1883.7620000000002</v>
      </c>
      <c r="G28" s="24">
        <f>G30+G31+G40+G41+G32</f>
        <v>18059.148999999998</v>
      </c>
      <c r="H28" s="19"/>
      <c r="I28" s="19"/>
      <c r="J28" s="43">
        <f>E28/D28*1000</f>
        <v>23637.443404053567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23</v>
      </c>
      <c r="E30" s="43">
        <f>F30+G30</f>
        <v>1806.8529999999998</v>
      </c>
      <c r="F30" s="19">
        <v>173.273</v>
      </c>
      <c r="G30" s="43">
        <v>1633.58</v>
      </c>
      <c r="H30" s="19"/>
      <c r="I30" s="19"/>
      <c r="J30" s="43">
        <f>E30/D30*1000</f>
        <v>78558.826086956513</v>
      </c>
      <c r="K30" s="19" t="s">
        <v>2</v>
      </c>
      <c r="L30" s="19" t="s">
        <v>2</v>
      </c>
    </row>
    <row r="31" spans="1:13" ht="152.25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3774.9409999999998</v>
      </c>
      <c r="F31" s="19">
        <v>577.90300000000002</v>
      </c>
      <c r="G31" s="19">
        <v>3197.038</v>
      </c>
      <c r="H31" s="19"/>
      <c r="I31" s="19"/>
      <c r="J31" s="43">
        <f t="shared" ref="J31:J41" si="4">E31/D31*1000</f>
        <v>80317.893617021269</v>
      </c>
      <c r="K31" s="19" t="s">
        <v>2</v>
      </c>
      <c r="L31" s="19" t="s">
        <v>2</v>
      </c>
    </row>
    <row r="32" spans="1:13" ht="97.5" customHeight="1">
      <c r="A32" s="20" t="s">
        <v>27</v>
      </c>
      <c r="B32" s="21">
        <v>751.11</v>
      </c>
      <c r="C32" s="18">
        <v>2.75</v>
      </c>
      <c r="D32" s="19">
        <v>433.7</v>
      </c>
      <c r="E32" s="43">
        <f>F32+G32</f>
        <v>8390.9290000000001</v>
      </c>
      <c r="F32" s="19">
        <v>646.70600000000002</v>
      </c>
      <c r="G32" s="43">
        <v>7744.223</v>
      </c>
      <c r="H32" s="19"/>
      <c r="I32" s="19"/>
      <c r="J32" s="132">
        <f t="shared" si="4"/>
        <v>19347.311505649068</v>
      </c>
      <c r="K32" s="43">
        <f>(J32/33117.3)*100</f>
        <v>58.420558154345514</v>
      </c>
      <c r="L32" s="43">
        <f>((('январь 2020'!J32+'февраль 2020'!J32+'март 2020'!J32+'апрель 2020 '!J32+'Май Новая форма'!J32+J32)/6)/33117.3)*100</f>
        <v>123.86419769209205</v>
      </c>
      <c r="M32" s="52">
        <v>33117.300000000003</v>
      </c>
    </row>
    <row r="33" spans="1:13" ht="23.1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45" customHeight="1">
      <c r="A34" s="23" t="s">
        <v>33</v>
      </c>
      <c r="B34" s="25">
        <v>638.41999999999996</v>
      </c>
      <c r="C34" s="18">
        <v>2.5</v>
      </c>
      <c r="D34" s="19">
        <v>392.4</v>
      </c>
      <c r="E34" s="144">
        <f t="shared" si="5"/>
        <v>7619.2309999999998</v>
      </c>
      <c r="F34" s="19">
        <v>610.58500000000004</v>
      </c>
      <c r="G34" s="143">
        <v>7008.6459999999997</v>
      </c>
      <c r="H34" s="19"/>
      <c r="I34" s="19"/>
      <c r="J34" s="43">
        <f t="shared" si="4"/>
        <v>19417.000509684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0.25</v>
      </c>
      <c r="D36" s="19">
        <v>6</v>
      </c>
      <c r="E36" s="43">
        <f t="shared" si="5"/>
        <v>109.643</v>
      </c>
      <c r="F36" s="43"/>
      <c r="G36" s="19">
        <v>109.643</v>
      </c>
      <c r="H36" s="19"/>
      <c r="I36" s="19"/>
      <c r="J36" s="43">
        <f t="shared" si="4"/>
        <v>18273.833333333332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440.6</v>
      </c>
      <c r="F40" s="19">
        <v>58.042999999999999</v>
      </c>
      <c r="G40" s="19">
        <v>382.55700000000002</v>
      </c>
      <c r="H40" s="19"/>
      <c r="I40" s="19"/>
      <c r="J40" s="43">
        <f t="shared" si="4"/>
        <v>40054.545454545456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2</v>
      </c>
      <c r="D41" s="19">
        <v>329</v>
      </c>
      <c r="E41" s="43">
        <f t="shared" si="5"/>
        <v>5529.5879999999997</v>
      </c>
      <c r="F41" s="19">
        <v>427.83699999999999</v>
      </c>
      <c r="G41" s="19">
        <v>5101.7510000000002</v>
      </c>
      <c r="H41" s="19"/>
      <c r="I41" s="19"/>
      <c r="J41" s="43">
        <f t="shared" si="4"/>
        <v>16807.258358662613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185</v>
      </c>
      <c r="E42" s="127" t="s">
        <v>32</v>
      </c>
      <c r="F42" s="127" t="s">
        <v>32</v>
      </c>
      <c r="G42" s="128">
        <v>127.765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32">
        <f>F44+H44</f>
        <v>2952.4340000000002</v>
      </c>
      <c r="F44" s="32">
        <f>F46+F47+F48+F55</f>
        <v>154.06700000000001</v>
      </c>
      <c r="G44" s="32"/>
      <c r="H44" s="32">
        <f>H46+H47+H48+H55</f>
        <v>2798.3670000000002</v>
      </c>
      <c r="I44" s="32"/>
      <c r="J44" s="129">
        <f t="shared" ref="J44:J47" si="6">E44/D44*1000</f>
        <v>38950.316622691294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7.9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138.60500000000002</v>
      </c>
      <c r="F46" s="32">
        <v>3.4119999999999999</v>
      </c>
      <c r="G46" s="32"/>
      <c r="H46" s="32">
        <v>135.19300000000001</v>
      </c>
      <c r="I46" s="32"/>
      <c r="J46" s="129">
        <f t="shared" si="6"/>
        <v>34651.250000000007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176.137</v>
      </c>
      <c r="F47" s="32">
        <v>24.648</v>
      </c>
      <c r="G47" s="32"/>
      <c r="H47" s="32">
        <v>151.489</v>
      </c>
      <c r="I47" s="32"/>
      <c r="J47" s="129">
        <f t="shared" si="6"/>
        <v>58712.333333333336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2090.9720000000002</v>
      </c>
      <c r="F48" s="32">
        <v>118.417</v>
      </c>
      <c r="G48" s="32"/>
      <c r="H48" s="32">
        <v>1972.5550000000001</v>
      </c>
      <c r="I48" s="32"/>
      <c r="J48" s="138">
        <f>E48/D48*1000</f>
        <v>56819.891304347831</v>
      </c>
      <c r="K48" s="133">
        <f>(J48/32347.2)*100</f>
        <v>175.65628958409948</v>
      </c>
      <c r="L48" s="133">
        <f>((('январь 2020'!J47+'февраль 2020'!J47+'март 2020'!J47+'апрель 2020 '!J47+'Май Новая форма'!J48+J48)/6)/32347.2)*100</f>
        <v>120.74006142239817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6.950000000000003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69.558999999999997</v>
      </c>
      <c r="F50" s="32"/>
      <c r="G50" s="32"/>
      <c r="H50" s="32">
        <v>69.558999999999997</v>
      </c>
      <c r="I50" s="32"/>
      <c r="J50" s="129">
        <f t="shared" ref="J50:J55" si="9">E50/D50*1000</f>
        <v>24842.5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546.72</v>
      </c>
      <c r="F55" s="32">
        <v>7.59</v>
      </c>
      <c r="G55" s="32"/>
      <c r="H55" s="32">
        <v>539.13</v>
      </c>
      <c r="I55" s="32"/>
      <c r="J55" s="129">
        <f t="shared" si="9"/>
        <v>17085</v>
      </c>
      <c r="K55" s="32" t="s">
        <v>2</v>
      </c>
      <c r="L55" s="32" t="s">
        <v>2</v>
      </c>
    </row>
    <row r="56" spans="1:13" ht="19.5" customHeight="1">
      <c r="A56" s="247" t="s">
        <v>66</v>
      </c>
      <c r="B56" s="247"/>
      <c r="C56" s="247"/>
      <c r="D56" s="247"/>
      <c r="E56" s="247"/>
      <c r="F56" s="247"/>
      <c r="G56" s="247"/>
      <c r="H56" s="135"/>
      <c r="I56" s="1"/>
      <c r="J56" s="1"/>
      <c r="K56" s="5"/>
      <c r="L56" s="5"/>
    </row>
    <row r="57" spans="1:13" ht="19.5" customHeight="1">
      <c r="A57" s="248" t="s">
        <v>45</v>
      </c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</row>
    <row r="58" spans="1:13" s="57" customFormat="1" ht="23.25" customHeight="1">
      <c r="A58" s="249" t="s">
        <v>41</v>
      </c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118"/>
    </row>
    <row r="59" spans="1:13" s="8" customFormat="1" ht="23.25" customHeight="1">
      <c r="A59" s="249" t="s">
        <v>42</v>
      </c>
      <c r="B59" s="249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119"/>
    </row>
    <row r="60" spans="1:13" ht="15" customHeight="1">
      <c r="A60" s="248" t="s">
        <v>67</v>
      </c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34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7:L7"/>
    <mergeCell ref="A2:L2"/>
    <mergeCell ref="A3:L3"/>
    <mergeCell ref="A4:L4"/>
    <mergeCell ref="A5:L5"/>
    <mergeCell ref="A6:L6"/>
    <mergeCell ref="A9:A12"/>
    <mergeCell ref="B9:C9"/>
    <mergeCell ref="D9:D11"/>
    <mergeCell ref="E9:I9"/>
    <mergeCell ref="J9:J11"/>
    <mergeCell ref="B12:C12"/>
    <mergeCell ref="L9:L11"/>
    <mergeCell ref="B10:B11"/>
    <mergeCell ref="C10:C11"/>
    <mergeCell ref="E10:E11"/>
    <mergeCell ref="F10:H10"/>
    <mergeCell ref="I10:I11"/>
    <mergeCell ref="K9:K11"/>
    <mergeCell ref="A56:G56"/>
    <mergeCell ref="A57:L57"/>
    <mergeCell ref="A58:L58"/>
    <mergeCell ref="A59:L59"/>
    <mergeCell ref="A60:L60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3"/>
  <sheetViews>
    <sheetView view="pageBreakPreview" topLeftCell="A31" zoomScale="60" workbookViewId="0">
      <selection activeCell="A32" sqref="A32:XFD32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</cols>
  <sheetData>
    <row r="1" spans="1:12" customFormat="1">
      <c r="L1" s="3"/>
    </row>
    <row r="2" spans="1:12" customFormat="1" ht="18.75">
      <c r="A2" s="243" t="s">
        <v>34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customFormat="1" ht="18.75">
      <c r="A3" s="243" t="s">
        <v>38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2" customFormat="1" ht="18.75">
      <c r="A4" s="270" t="s">
        <v>71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</row>
    <row r="5" spans="1:12" customFormat="1">
      <c r="A5" s="244" t="s">
        <v>10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2" customFormat="1" ht="15" customHeight="1">
      <c r="A6" s="269" t="s">
        <v>46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</row>
    <row r="7" spans="1:12" customFormat="1" ht="15.75">
      <c r="A7" s="246" t="s">
        <v>22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</row>
    <row r="9" spans="1:12" customFormat="1" ht="27" customHeight="1">
      <c r="A9" s="259" t="s">
        <v>11</v>
      </c>
      <c r="B9" s="260" t="s">
        <v>24</v>
      </c>
      <c r="C9" s="261"/>
      <c r="D9" s="253" t="s">
        <v>43</v>
      </c>
      <c r="E9" s="260" t="s">
        <v>44</v>
      </c>
      <c r="F9" s="263"/>
      <c r="G9" s="263"/>
      <c r="H9" s="263"/>
      <c r="I9" s="263"/>
      <c r="J9" s="253" t="s">
        <v>12</v>
      </c>
      <c r="K9" s="250" t="s">
        <v>39</v>
      </c>
      <c r="L9" s="250" t="s">
        <v>40</v>
      </c>
    </row>
    <row r="10" spans="1:12" customFormat="1" ht="55.5" customHeight="1">
      <c r="A10" s="259"/>
      <c r="B10" s="253" t="s">
        <v>20</v>
      </c>
      <c r="C10" s="253" t="s">
        <v>53</v>
      </c>
      <c r="D10" s="262"/>
      <c r="E10" s="253" t="s">
        <v>20</v>
      </c>
      <c r="F10" s="256" t="s">
        <v>19</v>
      </c>
      <c r="G10" s="257"/>
      <c r="H10" s="258"/>
      <c r="I10" s="253" t="s">
        <v>18</v>
      </c>
      <c r="J10" s="262"/>
      <c r="K10" s="251"/>
      <c r="L10" s="251"/>
    </row>
    <row r="11" spans="1:12" customFormat="1" ht="224.25" customHeight="1">
      <c r="A11" s="259"/>
      <c r="B11" s="254"/>
      <c r="C11" s="254"/>
      <c r="D11" s="262"/>
      <c r="E11" s="255"/>
      <c r="F11" s="140" t="s">
        <v>54</v>
      </c>
      <c r="G11" s="6" t="s">
        <v>21</v>
      </c>
      <c r="H11" s="6" t="s">
        <v>37</v>
      </c>
      <c r="I11" s="254"/>
      <c r="J11" s="254"/>
      <c r="K11" s="252"/>
      <c r="L11" s="252"/>
    </row>
    <row r="12" spans="1:12" customFormat="1" ht="19.5" customHeight="1">
      <c r="A12" s="253"/>
      <c r="B12" s="241" t="s">
        <v>25</v>
      </c>
      <c r="C12" s="242"/>
      <c r="D12" s="141" t="s">
        <v>0</v>
      </c>
      <c r="E12" s="141" t="s">
        <v>1</v>
      </c>
      <c r="F12" s="141" t="s">
        <v>1</v>
      </c>
      <c r="G12" s="141" t="s">
        <v>1</v>
      </c>
      <c r="H12" s="141" t="s">
        <v>1</v>
      </c>
      <c r="I12" s="141" t="s">
        <v>1</v>
      </c>
      <c r="J12" s="141" t="s">
        <v>17</v>
      </c>
      <c r="K12" s="141" t="s">
        <v>16</v>
      </c>
      <c r="L12" s="141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7.1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680.4</v>
      </c>
      <c r="E15" s="12">
        <f>F15+G15+H15</f>
        <v>15745.187</v>
      </c>
      <c r="F15" s="11">
        <f>F17+F18+F19+F26+F21</f>
        <v>854.20500000000015</v>
      </c>
      <c r="G15" s="11">
        <f>G17+G18+G19+G26</f>
        <v>13105.088</v>
      </c>
      <c r="H15" s="11">
        <f>H17+H18+H19+H26</f>
        <v>1785.894</v>
      </c>
      <c r="I15" s="12"/>
      <c r="J15" s="124">
        <f>E15/D15*1000</f>
        <v>23141.074368018813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15.75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599.11500000000001</v>
      </c>
      <c r="F17" s="12">
        <v>66.625</v>
      </c>
      <c r="G17" s="12">
        <v>532.49</v>
      </c>
      <c r="H17" s="12">
        <v>0</v>
      </c>
      <c r="I17" s="12"/>
      <c r="J17" s="124">
        <f>E17/D17*1000</f>
        <v>49926.25</v>
      </c>
      <c r="K17" s="12" t="s">
        <v>2</v>
      </c>
      <c r="L17" s="12" t="s">
        <v>2</v>
      </c>
    </row>
    <row r="18" spans="1:13" ht="75.95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1351.5510000000002</v>
      </c>
      <c r="F18" s="12">
        <v>179.267</v>
      </c>
      <c r="G18" s="12">
        <v>1172.2840000000001</v>
      </c>
      <c r="H18" s="12">
        <v>0</v>
      </c>
      <c r="I18" s="12"/>
      <c r="J18" s="124">
        <f>E18/D18*1000</f>
        <v>63453.0985915493</v>
      </c>
      <c r="K18" s="12" t="s">
        <v>2</v>
      </c>
      <c r="L18" s="12" t="s">
        <v>2</v>
      </c>
      <c r="M18" s="53"/>
    </row>
    <row r="19" spans="1:13" ht="87.95" customHeight="1">
      <c r="A19" s="10" t="s">
        <v>26</v>
      </c>
      <c r="B19" s="11">
        <v>280.60000000000002</v>
      </c>
      <c r="C19" s="9">
        <v>0</v>
      </c>
      <c r="D19" s="12">
        <v>222.1</v>
      </c>
      <c r="E19" s="12">
        <f>F19+G19</f>
        <v>6842.1459999999997</v>
      </c>
      <c r="F19" s="12">
        <v>325.99900000000002</v>
      </c>
      <c r="G19" s="12">
        <v>6516.1469999999999</v>
      </c>
      <c r="H19" s="12">
        <v>0</v>
      </c>
      <c r="I19" s="12"/>
      <c r="J19" s="149">
        <f>E19/D19*1000</f>
        <v>30806.600630346689</v>
      </c>
      <c r="K19" s="124">
        <f>(J19/30806.6)*100</f>
        <v>100.0000020461417</v>
      </c>
      <c r="L19" s="124">
        <f>(('январь 2020'!J19+'февраль 2020'!J19+'март 2020'!J19+'апрель 2020 '!J19+'Май Новая форма'!J19+июнь!J19+июль!J19)/7)/30806.6*100</f>
        <v>102.85338261676441</v>
      </c>
      <c r="M19" s="53">
        <v>30806.6</v>
      </c>
    </row>
    <row r="20" spans="1:13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3" ht="39" customHeight="1">
      <c r="A21" s="150" t="s">
        <v>55</v>
      </c>
      <c r="B21" s="151">
        <v>5.5</v>
      </c>
      <c r="C21" s="15">
        <v>0</v>
      </c>
      <c r="D21" s="152">
        <v>3</v>
      </c>
      <c r="E21" s="152">
        <f t="shared" ref="E21:E25" si="0">F21+G21</f>
        <v>161.51</v>
      </c>
      <c r="F21" s="152">
        <v>0</v>
      </c>
      <c r="G21" s="152">
        <v>161.51</v>
      </c>
      <c r="H21" s="152">
        <v>0</v>
      </c>
      <c r="I21" s="152"/>
      <c r="J21" s="153">
        <f t="shared" ref="J21:J26" si="1">E21/D21*1000</f>
        <v>53836.666666666664</v>
      </c>
      <c r="K21" s="154"/>
      <c r="L21" s="154"/>
    </row>
    <row r="22" spans="1:13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3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3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3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3" ht="44.45" customHeight="1">
      <c r="A26" s="10" t="s">
        <v>5</v>
      </c>
      <c r="B26" s="11">
        <v>557.35</v>
      </c>
      <c r="C26" s="9">
        <v>2.5</v>
      </c>
      <c r="D26" s="12">
        <v>425</v>
      </c>
      <c r="E26" s="12">
        <f>F26+G26+H26</f>
        <v>6952.3750000000009</v>
      </c>
      <c r="F26" s="12">
        <v>282.31400000000002</v>
      </c>
      <c r="G26" s="12">
        <v>4884.1670000000004</v>
      </c>
      <c r="H26" s="12">
        <v>1785.894</v>
      </c>
      <c r="I26" s="12"/>
      <c r="J26" s="124">
        <f t="shared" si="1"/>
        <v>16358.529411764706</v>
      </c>
      <c r="K26" s="12" t="s">
        <v>2</v>
      </c>
      <c r="L26" s="12" t="s">
        <v>2</v>
      </c>
    </row>
    <row r="27" spans="1:13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3" ht="24.6" customHeight="1">
      <c r="A28" s="20" t="s">
        <v>64</v>
      </c>
      <c r="B28" s="24">
        <f>B30+B31+B40+B41+B32</f>
        <v>1256.46</v>
      </c>
      <c r="C28" s="22" t="s">
        <v>32</v>
      </c>
      <c r="D28" s="24">
        <f>D30+D31+D40+D41+D32</f>
        <v>843.7</v>
      </c>
      <c r="E28" s="43">
        <f t="shared" ref="E28:E29" si="2">F28+G28</f>
        <v>7725.9510000000009</v>
      </c>
      <c r="F28" s="24">
        <f>F30+F31+F40+F41+F32</f>
        <v>458.62600000000003</v>
      </c>
      <c r="G28" s="24">
        <f>G30+G31+G40+G41+G32</f>
        <v>7267.3250000000007</v>
      </c>
      <c r="H28" s="19"/>
      <c r="I28" s="19"/>
      <c r="J28" s="43">
        <f>E28/D28*1000</f>
        <v>9157.2253170558251</v>
      </c>
      <c r="K28" s="19" t="s">
        <v>2</v>
      </c>
      <c r="L28" s="19" t="s">
        <v>2</v>
      </c>
    </row>
    <row r="29" spans="1:13" ht="15.75" customHeight="1">
      <c r="A29" s="23" t="s">
        <v>3</v>
      </c>
      <c r="B29" s="24"/>
      <c r="C29" s="24"/>
      <c r="D29" s="19"/>
      <c r="E29" s="43">
        <f t="shared" si="2"/>
        <v>0</v>
      </c>
      <c r="F29" s="19"/>
      <c r="G29" s="19"/>
      <c r="H29" s="19"/>
      <c r="I29" s="19"/>
      <c r="J29" s="19"/>
      <c r="K29" s="19"/>
      <c r="L29" s="19"/>
    </row>
    <row r="30" spans="1:13" ht="30.75" customHeight="1">
      <c r="A30" s="20" t="s">
        <v>4</v>
      </c>
      <c r="B30" s="21">
        <v>23</v>
      </c>
      <c r="C30" s="22" t="s">
        <v>32</v>
      </c>
      <c r="D30" s="19">
        <v>23</v>
      </c>
      <c r="E30" s="43">
        <f>F30+G30</f>
        <v>1306.54</v>
      </c>
      <c r="F30" s="19">
        <v>168.80199999999999</v>
      </c>
      <c r="G30" s="43">
        <v>1137.7380000000001</v>
      </c>
      <c r="H30" s="19"/>
      <c r="I30" s="19"/>
      <c r="J30" s="43">
        <f>E30/D30*1000</f>
        <v>56806.086956521736</v>
      </c>
      <c r="K30" s="19" t="s">
        <v>2</v>
      </c>
      <c r="L30" s="19" t="s">
        <v>2</v>
      </c>
    </row>
    <row r="31" spans="1:13" ht="134.44999999999999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812.80200000000002</v>
      </c>
      <c r="F31" s="19">
        <v>42.601999999999997</v>
      </c>
      <c r="G31" s="43">
        <v>770.2</v>
      </c>
      <c r="H31" s="19"/>
      <c r="I31" s="19"/>
      <c r="J31" s="43">
        <f t="shared" ref="J31:J41" si="4">E31/D31*1000</f>
        <v>17293.659574468089</v>
      </c>
      <c r="K31" s="19" t="s">
        <v>2</v>
      </c>
      <c r="L31" s="19" t="s">
        <v>2</v>
      </c>
    </row>
    <row r="32" spans="1:13" ht="86.1" customHeight="1">
      <c r="A32" s="20" t="s">
        <v>27</v>
      </c>
      <c r="B32" s="21">
        <v>751.11</v>
      </c>
      <c r="C32" s="18">
        <v>0</v>
      </c>
      <c r="D32" s="19">
        <v>433.7</v>
      </c>
      <c r="E32" s="43">
        <f>F32+G32</f>
        <v>743.75400000000002</v>
      </c>
      <c r="F32" s="19">
        <v>9.9260000000000002</v>
      </c>
      <c r="G32" s="43">
        <v>733.82799999999997</v>
      </c>
      <c r="H32" s="19"/>
      <c r="I32" s="19"/>
      <c r="J32" s="132">
        <f t="shared" si="4"/>
        <v>1714.9043117362232</v>
      </c>
      <c r="K32" s="43">
        <f>(J32/33117.3)*100</f>
        <v>5.1782733246255672</v>
      </c>
      <c r="L32" s="43">
        <f>((('январь 2020'!J32+'февраль 2020'!J32+'март 2020'!J32+'апрель 2020 '!J32+'Май Новая форма'!J32+июнь!J32+июль!J32)/7)/33117.3)*100</f>
        <v>106.90906563959683</v>
      </c>
      <c r="M32" s="52">
        <v>33117.300000000003</v>
      </c>
    </row>
    <row r="33" spans="1:13" ht="23.1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45" customHeight="1">
      <c r="A34" s="23" t="s">
        <v>33</v>
      </c>
      <c r="B34" s="25">
        <v>638.41999999999996</v>
      </c>
      <c r="C34" s="18">
        <v>0</v>
      </c>
      <c r="D34" s="19">
        <v>392.4</v>
      </c>
      <c r="E34" s="43">
        <f t="shared" si="5"/>
        <v>701.48800000000006</v>
      </c>
      <c r="F34" s="19">
        <v>9.9260000000000002</v>
      </c>
      <c r="G34" s="19">
        <v>691.56200000000001</v>
      </c>
      <c r="H34" s="19"/>
      <c r="I34" s="19"/>
      <c r="J34" s="43">
        <f t="shared" si="4"/>
        <v>1787.686034658512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</v>
      </c>
      <c r="D36" s="19">
        <v>6</v>
      </c>
      <c r="E36" s="43">
        <f t="shared" si="5"/>
        <v>8.1020000000000003</v>
      </c>
      <c r="F36" s="43">
        <v>0</v>
      </c>
      <c r="G36" s="19">
        <v>8.1020000000000003</v>
      </c>
      <c r="H36" s="19"/>
      <c r="I36" s="19"/>
      <c r="J36" s="43">
        <f t="shared" si="4"/>
        <v>1350.3333333333335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205.92500000000001</v>
      </c>
      <c r="F40" s="19">
        <v>26.134</v>
      </c>
      <c r="G40" s="19">
        <v>179.791</v>
      </c>
      <c r="H40" s="19"/>
      <c r="I40" s="19"/>
      <c r="J40" s="43">
        <f t="shared" si="4"/>
        <v>18720.454545454548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3</v>
      </c>
      <c r="D41" s="19">
        <v>329</v>
      </c>
      <c r="E41" s="43">
        <f t="shared" si="5"/>
        <v>4656.93</v>
      </c>
      <c r="F41" s="19">
        <v>211.16200000000001</v>
      </c>
      <c r="G41" s="19">
        <v>4445.768</v>
      </c>
      <c r="H41" s="19"/>
      <c r="I41" s="19"/>
      <c r="J41" s="43">
        <f t="shared" si="4"/>
        <v>14154.802431610942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28</v>
      </c>
      <c r="E42" s="127" t="s">
        <v>32</v>
      </c>
      <c r="F42" s="127" t="s">
        <v>32</v>
      </c>
      <c r="G42" s="128">
        <v>8.5250000000000004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32">
        <f>F44+H44</f>
        <v>1233.538</v>
      </c>
      <c r="F44" s="32">
        <f>F46+F47+F48+F55</f>
        <v>95.113</v>
      </c>
      <c r="G44" s="32"/>
      <c r="H44" s="32">
        <f>H46+H47+H48+H55</f>
        <v>1138.425</v>
      </c>
      <c r="I44" s="32"/>
      <c r="J44" s="129">
        <f t="shared" ref="J44:J47" si="6">E44/D44*1000</f>
        <v>16273.58839050132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7.9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244.58999999999997</v>
      </c>
      <c r="F46" s="32">
        <v>35.454999999999998</v>
      </c>
      <c r="G46" s="32">
        <v>0</v>
      </c>
      <c r="H46" s="32">
        <v>209.13499999999999</v>
      </c>
      <c r="I46" s="32"/>
      <c r="J46" s="129">
        <f t="shared" si="6"/>
        <v>61147.499999999993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173.93700000000001</v>
      </c>
      <c r="F47" s="32">
        <v>3.0710000000000002</v>
      </c>
      <c r="G47" s="32">
        <v>0</v>
      </c>
      <c r="H47" s="32">
        <v>170.86600000000001</v>
      </c>
      <c r="I47" s="32"/>
      <c r="J47" s="129">
        <f t="shared" si="6"/>
        <v>57979.000000000007</v>
      </c>
      <c r="K47" s="32" t="s">
        <v>2</v>
      </c>
      <c r="L47" s="32" t="s">
        <v>2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250.19900000000001</v>
      </c>
      <c r="F48" s="32">
        <v>27.503</v>
      </c>
      <c r="G48" s="32">
        <v>0</v>
      </c>
      <c r="H48" s="32">
        <v>222.696</v>
      </c>
      <c r="I48" s="32"/>
      <c r="J48" s="138">
        <f>E48/D48*1000</f>
        <v>6798.8858695652179</v>
      </c>
      <c r="K48" s="133">
        <f>(J48/32347.2)*100</f>
        <v>21.018467964971364</v>
      </c>
      <c r="L48" s="133">
        <f>((('январь 2020'!J47+'февраль 2020'!J47+'март 2020'!J47+'апрель 2020 '!J47+'Май Новая форма'!J48+июнь!J48+июль!J48)/7)/32347.2)*100</f>
        <v>106.49411949990861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6.950000000000003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47.238999999999997</v>
      </c>
      <c r="F50" s="32">
        <v>0</v>
      </c>
      <c r="G50" s="32">
        <v>0</v>
      </c>
      <c r="H50" s="32">
        <v>47.238999999999997</v>
      </c>
      <c r="I50" s="32"/>
      <c r="J50" s="129">
        <f t="shared" ref="J50:J55" si="9">E50/D50*1000</f>
        <v>16871.071428571431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564.8119999999999</v>
      </c>
      <c r="F55" s="32">
        <v>29.084</v>
      </c>
      <c r="G55" s="32">
        <v>0</v>
      </c>
      <c r="H55" s="32">
        <v>535.72799999999995</v>
      </c>
      <c r="I55" s="32"/>
      <c r="J55" s="129">
        <f t="shared" si="9"/>
        <v>17650.374999999996</v>
      </c>
      <c r="K55" s="32" t="s">
        <v>2</v>
      </c>
      <c r="L55" s="32" t="s">
        <v>2</v>
      </c>
    </row>
    <row r="56" spans="1:13" ht="19.5" customHeight="1">
      <c r="A56" s="247" t="s">
        <v>66</v>
      </c>
      <c r="B56" s="247"/>
      <c r="C56" s="247"/>
      <c r="D56" s="247"/>
      <c r="E56" s="247"/>
      <c r="F56" s="247"/>
      <c r="G56" s="247"/>
      <c r="H56" s="139"/>
      <c r="I56" s="1"/>
      <c r="J56" s="1"/>
      <c r="K56" s="5"/>
      <c r="L56" s="5"/>
    </row>
    <row r="57" spans="1:13" ht="19.5" customHeight="1">
      <c r="A57" s="248" t="s">
        <v>45</v>
      </c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</row>
    <row r="58" spans="1:13" s="57" customFormat="1" ht="23.25" customHeight="1">
      <c r="A58" s="249" t="s">
        <v>41</v>
      </c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118"/>
    </row>
    <row r="59" spans="1:13" s="8" customFormat="1" ht="23.25" customHeight="1">
      <c r="A59" s="249" t="s">
        <v>42</v>
      </c>
      <c r="B59" s="249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119"/>
    </row>
    <row r="60" spans="1:13" ht="15" customHeight="1">
      <c r="A60" s="248" t="s">
        <v>67</v>
      </c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42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56:G56"/>
    <mergeCell ref="A57:L57"/>
    <mergeCell ref="A58:L58"/>
    <mergeCell ref="A59:L59"/>
    <mergeCell ref="A60:L60"/>
    <mergeCell ref="L9:L11"/>
    <mergeCell ref="B10:B11"/>
    <mergeCell ref="C10:C11"/>
    <mergeCell ref="E10:E11"/>
    <mergeCell ref="F10:H10"/>
    <mergeCell ref="I10:I11"/>
    <mergeCell ref="K9:K11"/>
    <mergeCell ref="A9:A12"/>
    <mergeCell ref="B9:C9"/>
    <mergeCell ref="D9:D11"/>
    <mergeCell ref="E9:I9"/>
    <mergeCell ref="J9:J11"/>
    <mergeCell ref="B12:C12"/>
    <mergeCell ref="A7:L7"/>
    <mergeCell ref="A2:L2"/>
    <mergeCell ref="A3:L3"/>
    <mergeCell ref="A4:L4"/>
    <mergeCell ref="A5:L5"/>
    <mergeCell ref="A6:L6"/>
  </mergeCells>
  <pageMargins left="0.7" right="0.7" top="0.75" bottom="0.75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3"/>
  <sheetViews>
    <sheetView view="pageBreakPreview" topLeftCell="A26" zoomScale="60" workbookViewId="0">
      <selection activeCell="L33" sqref="L33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customWidth="1"/>
    <col min="11" max="11" width="17.5703125" customWidth="1"/>
    <col min="12" max="12" width="19.42578125" customWidth="1"/>
    <col min="13" max="13" width="13" style="117" customWidth="1"/>
    <col min="14" max="14" width="12.140625" customWidth="1"/>
  </cols>
  <sheetData>
    <row r="1" spans="1:12" customFormat="1">
      <c r="L1" s="3"/>
    </row>
    <row r="2" spans="1:12" customFormat="1" ht="18.75">
      <c r="A2" s="243" t="s">
        <v>34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customFormat="1" ht="18.75">
      <c r="A3" s="243" t="s">
        <v>38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2" customFormat="1" ht="18.75">
      <c r="A4" s="270" t="s">
        <v>72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</row>
    <row r="5" spans="1:12" customFormat="1">
      <c r="A5" s="244" t="s">
        <v>10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2" customFormat="1" ht="15" customHeight="1">
      <c r="A6" s="269" t="s">
        <v>46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</row>
    <row r="7" spans="1:12" customFormat="1" ht="15.75">
      <c r="A7" s="246" t="s">
        <v>22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</row>
    <row r="9" spans="1:12" customFormat="1" ht="27" customHeight="1">
      <c r="A9" s="259" t="s">
        <v>11</v>
      </c>
      <c r="B9" s="260" t="s">
        <v>24</v>
      </c>
      <c r="C9" s="261"/>
      <c r="D9" s="253" t="s">
        <v>43</v>
      </c>
      <c r="E9" s="260" t="s">
        <v>44</v>
      </c>
      <c r="F9" s="263"/>
      <c r="G9" s="263"/>
      <c r="H9" s="263"/>
      <c r="I9" s="263"/>
      <c r="J9" s="253" t="s">
        <v>12</v>
      </c>
      <c r="K9" s="250" t="s">
        <v>39</v>
      </c>
      <c r="L9" s="250" t="s">
        <v>40</v>
      </c>
    </row>
    <row r="10" spans="1:12" customFormat="1" ht="55.5" customHeight="1">
      <c r="A10" s="259"/>
      <c r="B10" s="253" t="s">
        <v>20</v>
      </c>
      <c r="C10" s="253" t="s">
        <v>53</v>
      </c>
      <c r="D10" s="262"/>
      <c r="E10" s="253" t="s">
        <v>20</v>
      </c>
      <c r="F10" s="256" t="s">
        <v>19</v>
      </c>
      <c r="G10" s="257"/>
      <c r="H10" s="258"/>
      <c r="I10" s="253" t="s">
        <v>18</v>
      </c>
      <c r="J10" s="262"/>
      <c r="K10" s="251"/>
      <c r="L10" s="251"/>
    </row>
    <row r="11" spans="1:12" customFormat="1" ht="224.25" customHeight="1">
      <c r="A11" s="259"/>
      <c r="B11" s="254"/>
      <c r="C11" s="254"/>
      <c r="D11" s="262"/>
      <c r="E11" s="255"/>
      <c r="F11" s="147" t="s">
        <v>54</v>
      </c>
      <c r="G11" s="6" t="s">
        <v>21</v>
      </c>
      <c r="H11" s="6" t="s">
        <v>37</v>
      </c>
      <c r="I11" s="254"/>
      <c r="J11" s="254"/>
      <c r="K11" s="252"/>
      <c r="L11" s="252"/>
    </row>
    <row r="12" spans="1:12" customFormat="1" ht="19.5" customHeight="1">
      <c r="A12" s="253"/>
      <c r="B12" s="241" t="s">
        <v>25</v>
      </c>
      <c r="C12" s="242"/>
      <c r="D12" s="148" t="s">
        <v>0</v>
      </c>
      <c r="E12" s="148" t="s">
        <v>1</v>
      </c>
      <c r="F12" s="148" t="s">
        <v>1</v>
      </c>
      <c r="G12" s="148" t="s">
        <v>1</v>
      </c>
      <c r="H12" s="148" t="s">
        <v>1</v>
      </c>
      <c r="I12" s="148" t="s">
        <v>1</v>
      </c>
      <c r="J12" s="148" t="s">
        <v>17</v>
      </c>
      <c r="K12" s="148" t="s">
        <v>16</v>
      </c>
      <c r="L12" s="148" t="s">
        <v>16</v>
      </c>
    </row>
    <row r="13" spans="1:12" customFormat="1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">
        <v>11</v>
      </c>
      <c r="L13" s="7">
        <v>12</v>
      </c>
    </row>
    <row r="14" spans="1:12" customFormat="1" ht="47.1" customHeight="1">
      <c r="A14" s="121" t="s">
        <v>13</v>
      </c>
      <c r="B14" s="122"/>
      <c r="C14" s="9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customFormat="1" ht="15.75" customHeight="1">
      <c r="A15" s="10" t="s">
        <v>64</v>
      </c>
      <c r="B15" s="11">
        <f>B17+B18+B19+B26</f>
        <v>873.2</v>
      </c>
      <c r="C15" s="9" t="s">
        <v>32</v>
      </c>
      <c r="D15" s="11">
        <f>D17+D18+D19+D26</f>
        <v>678.4</v>
      </c>
      <c r="E15" s="124">
        <f>F15+G15+H15</f>
        <v>13409.87</v>
      </c>
      <c r="F15" s="72">
        <f>F17+F18+F19+F26+F21</f>
        <v>590.29600000000005</v>
      </c>
      <c r="G15" s="72">
        <f>G17+G18+G19+G26</f>
        <v>10949.074000000001</v>
      </c>
      <c r="H15" s="72">
        <f>H17+H18+H19+H26</f>
        <v>1870.5</v>
      </c>
      <c r="I15" s="12"/>
      <c r="J15" s="124">
        <f>E15/D15*1000</f>
        <v>19766.907429245286</v>
      </c>
      <c r="K15" s="12" t="s">
        <v>2</v>
      </c>
      <c r="L15" s="12" t="s">
        <v>2</v>
      </c>
    </row>
    <row r="16" spans="1:12" customFormat="1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12"/>
      <c r="K16" s="12"/>
      <c r="L16" s="12"/>
    </row>
    <row r="17" spans="1:14" ht="15.6" customHeight="1">
      <c r="A17" s="10" t="s">
        <v>4</v>
      </c>
      <c r="B17" s="11">
        <v>12</v>
      </c>
      <c r="C17" s="9" t="s">
        <v>32</v>
      </c>
      <c r="D17" s="12">
        <v>12</v>
      </c>
      <c r="E17" s="12">
        <f>F17+G17</f>
        <v>469.58699999999999</v>
      </c>
      <c r="F17" s="12">
        <v>46.932000000000002</v>
      </c>
      <c r="G17" s="12">
        <v>422.65499999999997</v>
      </c>
      <c r="H17" s="12">
        <v>0</v>
      </c>
      <c r="I17" s="12"/>
      <c r="J17" s="124">
        <f>E17/D17*1000</f>
        <v>39132.25</v>
      </c>
      <c r="K17" s="12" t="s">
        <v>2</v>
      </c>
      <c r="L17" s="12" t="s">
        <v>2</v>
      </c>
    </row>
    <row r="18" spans="1:14" ht="75.95" customHeight="1">
      <c r="A18" s="10" t="s">
        <v>28</v>
      </c>
      <c r="B18" s="11">
        <v>23.25</v>
      </c>
      <c r="C18" s="9" t="s">
        <v>32</v>
      </c>
      <c r="D18" s="12">
        <v>21.3</v>
      </c>
      <c r="E18" s="12">
        <f>F18+G18</f>
        <v>937.89699999999993</v>
      </c>
      <c r="F18" s="12">
        <v>53.466999999999999</v>
      </c>
      <c r="G18" s="12">
        <v>884.43</v>
      </c>
      <c r="H18" s="12">
        <v>0</v>
      </c>
      <c r="I18" s="12"/>
      <c r="J18" s="124">
        <f>E18/D18*1000</f>
        <v>44032.723004694832</v>
      </c>
      <c r="K18" s="12" t="s">
        <v>2</v>
      </c>
      <c r="L18" s="12" t="s">
        <v>2</v>
      </c>
      <c r="M18" s="117" t="s">
        <v>73</v>
      </c>
      <c r="N18" s="155" t="s">
        <v>74</v>
      </c>
    </row>
    <row r="19" spans="1:14" ht="87.95" customHeight="1">
      <c r="A19" s="10" t="s">
        <v>26</v>
      </c>
      <c r="B19" s="11">
        <v>280.60000000000002</v>
      </c>
      <c r="C19" s="9">
        <v>0</v>
      </c>
      <c r="D19" s="12">
        <v>222.1</v>
      </c>
      <c r="E19" s="12">
        <f>F19+G19</f>
        <v>4787.7870000000003</v>
      </c>
      <c r="F19" s="12">
        <v>174.636</v>
      </c>
      <c r="G19" s="12">
        <v>4613.1509999999998</v>
      </c>
      <c r="H19" s="12">
        <v>0</v>
      </c>
      <c r="I19" s="12"/>
      <c r="J19" s="149">
        <f>E19/D19*1000</f>
        <v>21556.897793786586</v>
      </c>
      <c r="K19" s="124">
        <f>(J19/30806.6)*100</f>
        <v>69.974933273345925</v>
      </c>
      <c r="L19" s="124">
        <f>(('январь 2020'!J19+'февраль 2020'!J19+'март 2020'!J19+'апрель 2020 '!J19+'Май Новая форма'!J19+июнь!J19+июль!J19+J19)/8)/30406.4*100</f>
        <v>100.04321005540756</v>
      </c>
      <c r="M19" s="53">
        <v>30806.6</v>
      </c>
      <c r="N19" s="52">
        <v>30406.400000000001</v>
      </c>
    </row>
    <row r="20" spans="1:14" ht="21.75" customHeight="1">
      <c r="A20" s="13" t="s">
        <v>23</v>
      </c>
      <c r="B20" s="11"/>
      <c r="C20" s="9"/>
      <c r="D20" s="12"/>
      <c r="E20" s="12"/>
      <c r="F20" s="12"/>
      <c r="G20" s="12"/>
      <c r="H20" s="12"/>
      <c r="I20" s="12"/>
      <c r="J20" s="124"/>
      <c r="K20" s="58"/>
      <c r="L20" s="58"/>
    </row>
    <row r="21" spans="1:14" ht="39" customHeight="1">
      <c r="A21" s="150" t="s">
        <v>55</v>
      </c>
      <c r="B21" s="151">
        <v>5.5</v>
      </c>
      <c r="C21" s="15">
        <v>0</v>
      </c>
      <c r="D21" s="152">
        <v>3</v>
      </c>
      <c r="E21" s="152">
        <f t="shared" ref="E21:E25" si="0">F21+G21</f>
        <v>11.189</v>
      </c>
      <c r="F21" s="152">
        <v>0</v>
      </c>
      <c r="G21" s="152">
        <v>11.189</v>
      </c>
      <c r="H21" s="152">
        <v>0</v>
      </c>
      <c r="I21" s="152"/>
      <c r="J21" s="153">
        <f t="shared" ref="J21:J26" si="1">E21/D21*1000</f>
        <v>3729.6666666666665</v>
      </c>
      <c r="K21" s="154"/>
      <c r="L21" s="154"/>
    </row>
    <row r="22" spans="1:14" ht="18.75" hidden="1">
      <c r="A22" s="10" t="s">
        <v>35</v>
      </c>
      <c r="B22" s="11"/>
      <c r="C22" s="9"/>
      <c r="D22" s="12"/>
      <c r="E22" s="12">
        <f t="shared" si="0"/>
        <v>0</v>
      </c>
      <c r="F22" s="12"/>
      <c r="G22" s="12"/>
      <c r="H22" s="12"/>
      <c r="I22" s="12"/>
      <c r="J22" s="124" t="e">
        <f t="shared" si="1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12"/>
      <c r="E23" s="12">
        <f t="shared" si="0"/>
        <v>0</v>
      </c>
      <c r="F23" s="12"/>
      <c r="G23" s="12"/>
      <c r="H23" s="12"/>
      <c r="I23" s="12"/>
      <c r="J23" s="124" t="e">
        <f t="shared" si="1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12"/>
      <c r="E24" s="12">
        <f t="shared" si="0"/>
        <v>0</v>
      </c>
      <c r="F24" s="12"/>
      <c r="G24" s="12"/>
      <c r="H24" s="12"/>
      <c r="I24" s="12"/>
      <c r="J24" s="124" t="e">
        <f t="shared" si="1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12"/>
      <c r="E25" s="12">
        <f t="shared" si="0"/>
        <v>0</v>
      </c>
      <c r="F25" s="12"/>
      <c r="G25" s="12"/>
      <c r="H25" s="12"/>
      <c r="I25" s="12"/>
      <c r="J25" s="124" t="e">
        <f t="shared" si="1"/>
        <v>#DIV/0!</v>
      </c>
      <c r="K25" s="12"/>
      <c r="L25" s="12"/>
    </row>
    <row r="26" spans="1:14" ht="44.45" customHeight="1">
      <c r="A26" s="10" t="s">
        <v>5</v>
      </c>
      <c r="B26" s="11">
        <v>557.35</v>
      </c>
      <c r="C26" s="9">
        <v>2.5</v>
      </c>
      <c r="D26" s="12">
        <v>423</v>
      </c>
      <c r="E26" s="12">
        <f>F26+G26+H26</f>
        <v>7214.5990000000002</v>
      </c>
      <c r="F26" s="12">
        <v>315.26100000000002</v>
      </c>
      <c r="G26" s="12">
        <v>5028.8379999999997</v>
      </c>
      <c r="H26" s="124">
        <v>1870.5</v>
      </c>
      <c r="I26" s="12"/>
      <c r="J26" s="124">
        <f t="shared" si="1"/>
        <v>17055.789598108749</v>
      </c>
      <c r="K26" s="12" t="s">
        <v>2</v>
      </c>
      <c r="L26" s="12" t="s">
        <v>2</v>
      </c>
    </row>
    <row r="27" spans="1:14" ht="37.5" customHeight="1">
      <c r="A27" s="17" t="s">
        <v>14</v>
      </c>
      <c r="B27" s="18"/>
      <c r="C27" s="18"/>
      <c r="D27" s="19"/>
      <c r="E27" s="19"/>
      <c r="F27" s="19"/>
      <c r="G27" s="19"/>
      <c r="H27" s="19"/>
      <c r="I27" s="19"/>
      <c r="J27" s="19"/>
      <c r="K27" s="19"/>
      <c r="L27" s="19"/>
    </row>
    <row r="28" spans="1:14" s="103" customFormat="1" ht="24.6" customHeight="1">
      <c r="A28" s="156" t="s">
        <v>64</v>
      </c>
      <c r="B28" s="24">
        <f>B30+B31+B40+B41+B32</f>
        <v>1256.46</v>
      </c>
      <c r="C28" s="22" t="s">
        <v>32</v>
      </c>
      <c r="D28" s="24">
        <f>D30+D31+D40+D41+D32</f>
        <v>837.5</v>
      </c>
      <c r="E28" s="43">
        <f t="shared" ref="E28" si="2">F28+G28</f>
        <v>16748.153999999999</v>
      </c>
      <c r="F28" s="24">
        <f>F30+F31+F40+F41+F32</f>
        <v>162.45899999999997</v>
      </c>
      <c r="G28" s="24">
        <f>G30+G31+G40+G41+G32</f>
        <v>16585.695</v>
      </c>
      <c r="H28" s="19"/>
      <c r="I28" s="19"/>
      <c r="J28" s="43">
        <f>E28/D28*1000</f>
        <v>19997.795820895521</v>
      </c>
      <c r="K28" s="19" t="s">
        <v>2</v>
      </c>
      <c r="L28" s="19" t="s">
        <v>2</v>
      </c>
      <c r="M28" s="53"/>
    </row>
    <row r="29" spans="1:14" ht="15.75" customHeight="1">
      <c r="A29" s="23" t="s">
        <v>3</v>
      </c>
      <c r="B29" s="24"/>
      <c r="C29" s="24"/>
      <c r="D29" s="19"/>
      <c r="E29" s="43"/>
      <c r="F29" s="19"/>
      <c r="G29" s="19"/>
      <c r="H29" s="19"/>
      <c r="I29" s="19"/>
      <c r="J29" s="19"/>
      <c r="K29" s="19"/>
      <c r="L29" s="19"/>
    </row>
    <row r="30" spans="1:14" ht="30.75" customHeight="1">
      <c r="A30" s="156" t="s">
        <v>4</v>
      </c>
      <c r="B30" s="21">
        <v>23</v>
      </c>
      <c r="C30" s="22" t="s">
        <v>32</v>
      </c>
      <c r="D30" s="19">
        <v>22</v>
      </c>
      <c r="E30" s="43">
        <f>F30+G30</f>
        <v>912.15499999999997</v>
      </c>
      <c r="F30" s="19">
        <v>44.268000000000001</v>
      </c>
      <c r="G30" s="43">
        <v>867.88699999999994</v>
      </c>
      <c r="H30" s="19"/>
      <c r="I30" s="19"/>
      <c r="J30" s="43">
        <f>E30/D30*1000</f>
        <v>41461.590909090912</v>
      </c>
      <c r="K30" s="19" t="s">
        <v>2</v>
      </c>
      <c r="L30" s="19" t="s">
        <v>2</v>
      </c>
    </row>
    <row r="31" spans="1:14" ht="134.44999999999999" customHeight="1">
      <c r="A31" s="20" t="s">
        <v>36</v>
      </c>
      <c r="B31" s="21">
        <v>50.75</v>
      </c>
      <c r="C31" s="22" t="s">
        <v>32</v>
      </c>
      <c r="D31" s="19">
        <v>47</v>
      </c>
      <c r="E31" s="43">
        <f t="shared" ref="E31" si="3">F31+G31</f>
        <v>1818.335</v>
      </c>
      <c r="F31" s="19">
        <v>32.384999999999998</v>
      </c>
      <c r="G31" s="43">
        <v>1785.95</v>
      </c>
      <c r="H31" s="19"/>
      <c r="I31" s="19"/>
      <c r="J31" s="43">
        <f t="shared" ref="J31:J41" si="4">E31/D31*1000</f>
        <v>38687.97872340426</v>
      </c>
      <c r="K31" s="19" t="s">
        <v>2</v>
      </c>
      <c r="L31" s="19" t="s">
        <v>2</v>
      </c>
      <c r="M31" s="117" t="s">
        <v>73</v>
      </c>
      <c r="N31" s="157" t="s">
        <v>74</v>
      </c>
    </row>
    <row r="32" spans="1:14" ht="86.1" customHeight="1">
      <c r="A32" s="20" t="s">
        <v>27</v>
      </c>
      <c r="B32" s="21">
        <v>751.11</v>
      </c>
      <c r="C32" s="18">
        <v>0</v>
      </c>
      <c r="D32" s="19">
        <v>428.5</v>
      </c>
      <c r="E32" s="43">
        <f>F32+G32</f>
        <v>9291.9389999999985</v>
      </c>
      <c r="F32" s="19">
        <v>32.648000000000003</v>
      </c>
      <c r="G32" s="43">
        <v>9259.2909999999993</v>
      </c>
      <c r="H32" s="19"/>
      <c r="I32" s="19"/>
      <c r="J32" s="132">
        <f t="shared" si="4"/>
        <v>21684.805134189028</v>
      </c>
      <c r="K32" s="43">
        <f>(J32/33117.3)*100</f>
        <v>65.478783397768012</v>
      </c>
      <c r="L32" s="43">
        <f>((('январь 2020'!J32+'февраль 2020'!J32+'март 2020'!J32+'апрель 2020 '!J32+'Май Новая форма'!J32+июнь!J32+июль!J32+J32)))</f>
        <v>269522.5770996245</v>
      </c>
      <c r="M32" s="52">
        <v>33117.300000000003</v>
      </c>
      <c r="N32" s="52">
        <v>32347.200000000001</v>
      </c>
    </row>
    <row r="33" spans="1:13" ht="23.1" customHeight="1">
      <c r="A33" s="23" t="s">
        <v>23</v>
      </c>
      <c r="B33" s="21"/>
      <c r="C33" s="18"/>
      <c r="D33" s="19"/>
      <c r="E33" s="43">
        <f t="shared" ref="E33:E41" si="5">F33+G33</f>
        <v>0</v>
      </c>
      <c r="F33" s="19"/>
      <c r="G33" s="19"/>
      <c r="H33" s="19"/>
      <c r="I33" s="19"/>
      <c r="J33" s="43"/>
      <c r="K33" s="19"/>
      <c r="L33" s="19"/>
    </row>
    <row r="34" spans="1:13" ht="26.45" customHeight="1">
      <c r="A34" s="23" t="s">
        <v>33</v>
      </c>
      <c r="B34" s="25">
        <v>638.41999999999996</v>
      </c>
      <c r="C34" s="18">
        <v>0</v>
      </c>
      <c r="D34" s="19">
        <v>388.2</v>
      </c>
      <c r="E34" s="43">
        <f t="shared" si="5"/>
        <v>8600.6679999999997</v>
      </c>
      <c r="F34" s="19">
        <v>31.623000000000001</v>
      </c>
      <c r="G34" s="19">
        <v>8569.0450000000001</v>
      </c>
      <c r="H34" s="19"/>
      <c r="I34" s="19"/>
      <c r="J34" s="43">
        <f t="shared" si="4"/>
        <v>22155.249871200413</v>
      </c>
      <c r="K34" s="19"/>
      <c r="L34" s="19"/>
    </row>
    <row r="35" spans="1:13" ht="81" hidden="1" customHeight="1">
      <c r="A35" s="23" t="s">
        <v>56</v>
      </c>
      <c r="B35" s="25"/>
      <c r="C35" s="18"/>
      <c r="D35" s="19"/>
      <c r="E35" s="43">
        <f t="shared" si="5"/>
        <v>0</v>
      </c>
      <c r="F35" s="19"/>
      <c r="G35" s="19"/>
      <c r="H35" s="19"/>
      <c r="I35" s="19"/>
      <c r="J35" s="43" t="e">
        <f t="shared" si="4"/>
        <v>#DIV/0!</v>
      </c>
      <c r="K35" s="19"/>
      <c r="L35" s="19"/>
    </row>
    <row r="36" spans="1:13" ht="27" customHeight="1">
      <c r="A36" s="125" t="s">
        <v>55</v>
      </c>
      <c r="B36" s="25">
        <v>13</v>
      </c>
      <c r="C36" s="18">
        <v>0</v>
      </c>
      <c r="D36" s="19">
        <v>6</v>
      </c>
      <c r="E36" s="43">
        <f t="shared" si="5"/>
        <v>93.787999999999997</v>
      </c>
      <c r="F36" s="43">
        <v>0</v>
      </c>
      <c r="G36" s="19">
        <v>93.787999999999997</v>
      </c>
      <c r="H36" s="19"/>
      <c r="I36" s="19"/>
      <c r="J36" s="43">
        <f t="shared" si="4"/>
        <v>15631.333333333332</v>
      </c>
      <c r="K36" s="19"/>
      <c r="L36" s="19"/>
    </row>
    <row r="37" spans="1:13" ht="18.75" hidden="1">
      <c r="A37" s="20" t="s">
        <v>35</v>
      </c>
      <c r="B37" s="21"/>
      <c r="C37" s="22"/>
      <c r="D37" s="19"/>
      <c r="E37" s="43">
        <f t="shared" si="5"/>
        <v>0</v>
      </c>
      <c r="F37" s="19"/>
      <c r="G37" s="19"/>
      <c r="H37" s="19"/>
      <c r="I37" s="19"/>
      <c r="J37" s="43" t="e">
        <f t="shared" si="4"/>
        <v>#DIV/0!</v>
      </c>
      <c r="K37" s="19"/>
      <c r="L37" s="19"/>
    </row>
    <row r="38" spans="1:13" ht="84.75" hidden="1" customHeight="1">
      <c r="A38" s="20" t="s">
        <v>29</v>
      </c>
      <c r="B38" s="60"/>
      <c r="C38" s="22"/>
      <c r="D38" s="19"/>
      <c r="E38" s="43">
        <f t="shared" si="5"/>
        <v>0</v>
      </c>
      <c r="F38" s="19"/>
      <c r="G38" s="19"/>
      <c r="H38" s="19"/>
      <c r="I38" s="19"/>
      <c r="J38" s="43" t="e">
        <f t="shared" si="4"/>
        <v>#DIV/0!</v>
      </c>
      <c r="K38" s="19"/>
      <c r="L38" s="19"/>
    </row>
    <row r="39" spans="1:13" ht="78.75" hidden="1">
      <c r="A39" s="20" t="s">
        <v>30</v>
      </c>
      <c r="B39" s="60"/>
      <c r="C39" s="22"/>
      <c r="D39" s="19"/>
      <c r="E39" s="43">
        <f t="shared" si="5"/>
        <v>0</v>
      </c>
      <c r="F39" s="19"/>
      <c r="G39" s="19"/>
      <c r="H39" s="19"/>
      <c r="I39" s="19"/>
      <c r="J39" s="43" t="e">
        <f t="shared" si="4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22">
        <v>0</v>
      </c>
      <c r="D40" s="19">
        <v>11</v>
      </c>
      <c r="E40" s="43">
        <f t="shared" si="5"/>
        <v>165.98500000000001</v>
      </c>
      <c r="F40" s="19">
        <v>0</v>
      </c>
      <c r="G40" s="19">
        <v>165.98500000000001</v>
      </c>
      <c r="H40" s="19"/>
      <c r="I40" s="19"/>
      <c r="J40" s="43">
        <f t="shared" si="4"/>
        <v>15089.545454545456</v>
      </c>
      <c r="K40" s="19"/>
      <c r="L40" s="19"/>
    </row>
    <row r="41" spans="1:13" ht="33" customHeight="1">
      <c r="A41" s="20" t="s">
        <v>5</v>
      </c>
      <c r="B41" s="21">
        <v>416.6</v>
      </c>
      <c r="C41" s="22">
        <v>1.5</v>
      </c>
      <c r="D41" s="19">
        <v>329</v>
      </c>
      <c r="E41" s="43">
        <f t="shared" si="5"/>
        <v>4559.7400000000007</v>
      </c>
      <c r="F41" s="19">
        <v>53.158000000000001</v>
      </c>
      <c r="G41" s="19">
        <v>4506.5820000000003</v>
      </c>
      <c r="H41" s="19"/>
      <c r="I41" s="19"/>
      <c r="J41" s="43">
        <f t="shared" si="4"/>
        <v>13859.392097264439</v>
      </c>
      <c r="K41" s="19" t="s">
        <v>2</v>
      </c>
      <c r="L41" s="19" t="s">
        <v>2</v>
      </c>
    </row>
    <row r="42" spans="1:13" ht="102" customHeight="1">
      <c r="A42" s="126" t="s">
        <v>65</v>
      </c>
      <c r="B42" s="127" t="s">
        <v>32</v>
      </c>
      <c r="C42" s="127" t="s">
        <v>32</v>
      </c>
      <c r="D42" s="127">
        <v>314</v>
      </c>
      <c r="E42" s="127" t="s">
        <v>32</v>
      </c>
      <c r="F42" s="127" t="s">
        <v>32</v>
      </c>
      <c r="G42" s="128">
        <v>383.57600000000002</v>
      </c>
      <c r="H42" s="127"/>
      <c r="I42" s="127" t="s">
        <v>32</v>
      </c>
      <c r="J42" s="127" t="s">
        <v>32</v>
      </c>
      <c r="K42" s="127" t="s">
        <v>32</v>
      </c>
      <c r="L42" s="127" t="s">
        <v>32</v>
      </c>
    </row>
    <row r="43" spans="1:13" ht="54" customHeight="1">
      <c r="A43" s="30" t="s">
        <v>15</v>
      </c>
      <c r="B43" s="31"/>
      <c r="C43" s="31"/>
      <c r="D43" s="32"/>
      <c r="E43" s="32"/>
      <c r="F43" s="32"/>
      <c r="G43" s="32"/>
      <c r="H43" s="32"/>
      <c r="I43" s="32"/>
      <c r="J43" s="32"/>
      <c r="K43" s="32"/>
      <c r="L43" s="32"/>
    </row>
    <row r="44" spans="1:13" ht="34.5" customHeight="1">
      <c r="A44" s="33" t="s">
        <v>64</v>
      </c>
      <c r="B44" s="34">
        <f>B47+B46+B48+B55</f>
        <v>117.08</v>
      </c>
      <c r="C44" s="35" t="s">
        <v>32</v>
      </c>
      <c r="D44" s="32">
        <f>D46+D47+D48+D55</f>
        <v>75.8</v>
      </c>
      <c r="E44" s="129">
        <f>F44+H44</f>
        <v>1621.5600000000002</v>
      </c>
      <c r="F44" s="32">
        <f>F46+F47+F48+F55</f>
        <v>58.246000000000002</v>
      </c>
      <c r="G44" s="32"/>
      <c r="H44" s="32">
        <f>H46+H47+H48+H55</f>
        <v>1563.3140000000001</v>
      </c>
      <c r="I44" s="32"/>
      <c r="J44" s="129">
        <f t="shared" ref="J44:J47" si="6">E44/D44*1000</f>
        <v>21392.61213720317</v>
      </c>
      <c r="K44" s="32" t="s">
        <v>2</v>
      </c>
      <c r="L44" s="32" t="s">
        <v>2</v>
      </c>
    </row>
    <row r="45" spans="1:13" ht="15.75" customHeight="1">
      <c r="A45" s="36" t="s">
        <v>3</v>
      </c>
      <c r="B45" s="37"/>
      <c r="C45" s="37"/>
      <c r="D45" s="32"/>
      <c r="E45" s="32"/>
      <c r="F45" s="32"/>
      <c r="G45" s="32"/>
      <c r="H45" s="32"/>
      <c r="I45" s="32"/>
      <c r="J45" s="129"/>
      <c r="K45" s="32"/>
      <c r="L45" s="32"/>
    </row>
    <row r="46" spans="1:13" ht="27.95" customHeight="1">
      <c r="A46" s="33" t="s">
        <v>4</v>
      </c>
      <c r="B46" s="34">
        <v>4</v>
      </c>
      <c r="C46" s="35" t="s">
        <v>32</v>
      </c>
      <c r="D46" s="32">
        <v>4</v>
      </c>
      <c r="E46" s="32">
        <f t="shared" ref="E46:E47" si="7">F46+H46</f>
        <v>175.49199999999999</v>
      </c>
      <c r="F46" s="129">
        <v>2.6</v>
      </c>
      <c r="G46" s="32">
        <v>0</v>
      </c>
      <c r="H46" s="32">
        <v>172.892</v>
      </c>
      <c r="I46" s="32"/>
      <c r="J46" s="129">
        <f t="shared" si="6"/>
        <v>43873</v>
      </c>
      <c r="K46" s="32" t="s">
        <v>2</v>
      </c>
      <c r="L46" s="32" t="s">
        <v>2</v>
      </c>
    </row>
    <row r="47" spans="1:13" ht="69" customHeight="1">
      <c r="A47" s="33" t="s">
        <v>28</v>
      </c>
      <c r="B47" s="34">
        <v>3</v>
      </c>
      <c r="C47" s="35" t="s">
        <v>32</v>
      </c>
      <c r="D47" s="32">
        <v>3</v>
      </c>
      <c r="E47" s="32">
        <f t="shared" si="7"/>
        <v>131.79900000000001</v>
      </c>
      <c r="F47" s="32">
        <v>27.719000000000001</v>
      </c>
      <c r="G47" s="32">
        <v>0</v>
      </c>
      <c r="H47" s="129">
        <v>104.08</v>
      </c>
      <c r="I47" s="32"/>
      <c r="J47" s="129">
        <f t="shared" si="6"/>
        <v>43933</v>
      </c>
      <c r="K47" s="32" t="s">
        <v>2</v>
      </c>
      <c r="L47" s="32" t="s">
        <v>2</v>
      </c>
      <c r="M47" s="117" t="s">
        <v>74</v>
      </c>
    </row>
    <row r="48" spans="1:13" ht="82.5" customHeight="1">
      <c r="A48" s="38" t="s">
        <v>31</v>
      </c>
      <c r="B48" s="39">
        <v>68.28</v>
      </c>
      <c r="C48" s="61">
        <v>0</v>
      </c>
      <c r="D48" s="32">
        <v>36.799999999999997</v>
      </c>
      <c r="E48" s="32">
        <f>F48+H48</f>
        <v>784.96300000000008</v>
      </c>
      <c r="F48" s="32">
        <v>0.67100000000000004</v>
      </c>
      <c r="G48" s="32">
        <v>0</v>
      </c>
      <c r="H48" s="32">
        <v>784.29200000000003</v>
      </c>
      <c r="I48" s="32"/>
      <c r="J48" s="138">
        <f>E48/D48*1000</f>
        <v>21330.516304347831</v>
      </c>
      <c r="K48" s="133">
        <f>(J48/32347.2)*100</f>
        <v>65.94238853547705</v>
      </c>
      <c r="L48" s="133">
        <f>((('январь 2020'!J47+'февраль 2020'!J47+'март 2020'!J47+'апрель 2020 '!J47+'Май Новая форма'!J48+июнь!J48+июль!J48+J48)/8)/32347.2)*100</f>
        <v>101.42515312935467</v>
      </c>
      <c r="M48" s="53">
        <v>32347.200000000001</v>
      </c>
    </row>
    <row r="49" spans="1:13" ht="16.5" customHeight="1">
      <c r="A49" s="36" t="s">
        <v>23</v>
      </c>
      <c r="B49" s="39"/>
      <c r="C49" s="61"/>
      <c r="D49" s="32"/>
      <c r="E49" s="32"/>
      <c r="F49" s="32"/>
      <c r="G49" s="32"/>
      <c r="H49" s="32"/>
      <c r="I49" s="32"/>
      <c r="J49" s="129"/>
      <c r="K49" s="62"/>
      <c r="L49" s="62"/>
    </row>
    <row r="50" spans="1:13" ht="36.950000000000003" customHeight="1">
      <c r="A50" s="63" t="s">
        <v>55</v>
      </c>
      <c r="B50" s="39">
        <v>4</v>
      </c>
      <c r="C50" s="61">
        <v>0</v>
      </c>
      <c r="D50" s="32">
        <v>2.8</v>
      </c>
      <c r="E50" s="32">
        <f t="shared" ref="E50:E55" si="8">F50+H50</f>
        <v>71.084000000000003</v>
      </c>
      <c r="F50" s="32">
        <v>0</v>
      </c>
      <c r="G50" s="32">
        <v>0</v>
      </c>
      <c r="H50" s="32">
        <v>71.084000000000003</v>
      </c>
      <c r="I50" s="32"/>
      <c r="J50" s="129">
        <f t="shared" ref="J50:J55" si="9">E50/D50*1000</f>
        <v>25387.142857142859</v>
      </c>
      <c r="K50" s="62"/>
      <c r="L50" s="62"/>
    </row>
    <row r="51" spans="1:13" ht="18.75" hidden="1">
      <c r="A51" s="33" t="s">
        <v>35</v>
      </c>
      <c r="B51" s="34"/>
      <c r="C51" s="35"/>
      <c r="D51" s="32"/>
      <c r="E51" s="32">
        <f t="shared" si="8"/>
        <v>0</v>
      </c>
      <c r="F51" s="32"/>
      <c r="G51" s="32"/>
      <c r="H51" s="32"/>
      <c r="I51" s="32"/>
      <c r="J51" s="129" t="e">
        <f t="shared" si="9"/>
        <v>#DIV/0!</v>
      </c>
      <c r="K51" s="32"/>
      <c r="L51" s="32"/>
    </row>
    <row r="52" spans="1:13" ht="80.25" hidden="1" customHeight="1">
      <c r="A52" s="33" t="s">
        <v>29</v>
      </c>
      <c r="B52" s="40"/>
      <c r="C52" s="35"/>
      <c r="D52" s="32"/>
      <c r="E52" s="32">
        <f t="shared" si="8"/>
        <v>0</v>
      </c>
      <c r="F52" s="32"/>
      <c r="G52" s="32"/>
      <c r="H52" s="32"/>
      <c r="I52" s="32"/>
      <c r="J52" s="129" t="e">
        <f t="shared" si="9"/>
        <v>#DIV/0!</v>
      </c>
      <c r="K52" s="32"/>
      <c r="L52" s="32"/>
    </row>
    <row r="53" spans="1:13" ht="78.75" hidden="1">
      <c r="A53" s="33" t="s">
        <v>30</v>
      </c>
      <c r="B53" s="40"/>
      <c r="C53" s="35"/>
      <c r="D53" s="32"/>
      <c r="E53" s="32">
        <f t="shared" si="8"/>
        <v>0</v>
      </c>
      <c r="F53" s="32"/>
      <c r="G53" s="32"/>
      <c r="H53" s="32"/>
      <c r="I53" s="32"/>
      <c r="J53" s="129" t="e">
        <f t="shared" si="9"/>
        <v>#DIV/0!</v>
      </c>
      <c r="K53" s="32"/>
      <c r="L53" s="32"/>
    </row>
    <row r="54" spans="1:13" ht="31.5" hidden="1" customHeight="1">
      <c r="A54" s="33" t="s">
        <v>7</v>
      </c>
      <c r="B54" s="34"/>
      <c r="C54" s="35"/>
      <c r="D54" s="32"/>
      <c r="E54" s="32">
        <f t="shared" si="8"/>
        <v>0</v>
      </c>
      <c r="F54" s="32"/>
      <c r="G54" s="32"/>
      <c r="H54" s="32"/>
      <c r="I54" s="32"/>
      <c r="J54" s="129" t="e">
        <f t="shared" si="9"/>
        <v>#DIV/0!</v>
      </c>
      <c r="K54" s="32"/>
      <c r="L54" s="32"/>
    </row>
    <row r="55" spans="1:13" ht="38.25" customHeight="1">
      <c r="A55" s="33" t="s">
        <v>6</v>
      </c>
      <c r="B55" s="34">
        <v>41.8</v>
      </c>
      <c r="C55" s="35">
        <v>0</v>
      </c>
      <c r="D55" s="32">
        <v>32</v>
      </c>
      <c r="E55" s="32">
        <f t="shared" si="8"/>
        <v>529.30600000000004</v>
      </c>
      <c r="F55" s="32">
        <v>27.256</v>
      </c>
      <c r="G55" s="32">
        <v>0</v>
      </c>
      <c r="H55" s="32">
        <v>502.05</v>
      </c>
      <c r="I55" s="32"/>
      <c r="J55" s="129">
        <f t="shared" si="9"/>
        <v>16540.8125</v>
      </c>
      <c r="K55" s="32" t="s">
        <v>2</v>
      </c>
      <c r="L55" s="32" t="s">
        <v>2</v>
      </c>
    </row>
    <row r="56" spans="1:13" ht="19.5" customHeight="1">
      <c r="A56" s="247" t="s">
        <v>66</v>
      </c>
      <c r="B56" s="247"/>
      <c r="C56" s="247"/>
      <c r="D56" s="247"/>
      <c r="E56" s="247"/>
      <c r="F56" s="247"/>
      <c r="G56" s="247"/>
      <c r="H56" s="146"/>
      <c r="I56" s="1"/>
      <c r="J56" s="1"/>
      <c r="K56" s="5"/>
      <c r="L56" s="5"/>
    </row>
    <row r="57" spans="1:13" ht="19.5" customHeight="1">
      <c r="A57" s="248" t="s">
        <v>45</v>
      </c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</row>
    <row r="58" spans="1:13" s="57" customFormat="1" ht="23.25" customHeight="1">
      <c r="A58" s="249" t="s">
        <v>41</v>
      </c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118"/>
    </row>
    <row r="59" spans="1:13" s="8" customFormat="1" ht="23.25" customHeight="1">
      <c r="A59" s="249" t="s">
        <v>42</v>
      </c>
      <c r="B59" s="249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119"/>
    </row>
    <row r="60" spans="1:13" ht="15" customHeight="1">
      <c r="A60" s="248" t="s">
        <v>67</v>
      </c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</row>
    <row r="61" spans="1:13" s="29" customFormat="1" ht="86.25" customHeight="1">
      <c r="A61" s="27" t="s">
        <v>68</v>
      </c>
      <c r="B61" s="27"/>
      <c r="C61" s="27"/>
      <c r="D61" s="27"/>
      <c r="E61" s="27"/>
      <c r="F61" s="27" t="s">
        <v>48</v>
      </c>
      <c r="G61" s="27"/>
      <c r="H61" s="27"/>
      <c r="I61" s="27"/>
      <c r="J61" s="145"/>
      <c r="M61" s="120"/>
    </row>
    <row r="62" spans="1:13" ht="18.75">
      <c r="A62" s="2"/>
      <c r="B62" s="2"/>
      <c r="C62" s="2"/>
      <c r="D62" s="2" t="s">
        <v>8</v>
      </c>
      <c r="E62" s="2"/>
      <c r="F62" s="2"/>
      <c r="G62" s="2"/>
      <c r="H62" s="2"/>
      <c r="I62" s="2"/>
      <c r="J62" s="116"/>
    </row>
    <row r="63" spans="1:13" ht="18.75">
      <c r="A63" s="2" t="s">
        <v>9</v>
      </c>
      <c r="B63" s="2"/>
      <c r="C63" s="2"/>
      <c r="D63" s="2"/>
      <c r="E63" s="2"/>
      <c r="F63" s="2"/>
      <c r="G63" s="2"/>
      <c r="H63" s="2"/>
      <c r="I63" s="2"/>
    </row>
  </sheetData>
  <mergeCells count="24">
    <mergeCell ref="A7:L7"/>
    <mergeCell ref="A2:L2"/>
    <mergeCell ref="A3:L3"/>
    <mergeCell ref="A4:L4"/>
    <mergeCell ref="A5:L5"/>
    <mergeCell ref="A6:L6"/>
    <mergeCell ref="A9:A12"/>
    <mergeCell ref="B9:C9"/>
    <mergeCell ref="D9:D11"/>
    <mergeCell ref="E9:I9"/>
    <mergeCell ref="J9:J11"/>
    <mergeCell ref="B12:C12"/>
    <mergeCell ref="L9:L11"/>
    <mergeCell ref="B10:B11"/>
    <mergeCell ref="C10:C11"/>
    <mergeCell ref="E10:E11"/>
    <mergeCell ref="F10:H10"/>
    <mergeCell ref="I10:I11"/>
    <mergeCell ref="K9:K11"/>
    <mergeCell ref="A56:G56"/>
    <mergeCell ref="A57:L57"/>
    <mergeCell ref="A58:L58"/>
    <mergeCell ref="A59:L59"/>
    <mergeCell ref="A60:L60"/>
  </mergeCells>
  <pageMargins left="0.70866141732283472" right="0.70866141732283472" top="0.74803149606299213" bottom="0.74803149606299213" header="0.31496062992125984" footer="0.31496062992125984"/>
  <pageSetup paperSize="9" scale="54" fitToHeight="3" orientation="landscape" r:id="rId1"/>
  <rowBreaks count="2" manualBreakCount="2">
    <brk id="26" max="16383" man="1"/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Q77"/>
  <sheetViews>
    <sheetView tabSelected="1" view="pageBreakPreview" topLeftCell="A3" zoomScale="60" workbookViewId="0">
      <selection activeCell="O67" sqref="O67"/>
    </sheetView>
  </sheetViews>
  <sheetFormatPr defaultRowHeight="15"/>
  <cols>
    <col min="1" max="1" width="5" customWidth="1"/>
    <col min="2" max="2" width="29" customWidth="1"/>
    <col min="3" max="3" width="13.28515625" customWidth="1"/>
    <col min="4" max="4" width="17.42578125" customWidth="1"/>
    <col min="5" max="5" width="18" customWidth="1"/>
    <col min="6" max="6" width="14.42578125" customWidth="1"/>
    <col min="7" max="7" width="36.42578125" customWidth="1"/>
    <col min="8" max="8" width="12.5703125" customWidth="1"/>
    <col min="9" max="9" width="16.42578125" customWidth="1"/>
    <col min="10" max="10" width="16.85546875" customWidth="1"/>
    <col min="11" max="11" width="16.5703125" customWidth="1"/>
    <col min="12" max="12" width="15.28515625" customWidth="1"/>
    <col min="13" max="13" width="16.7109375" customWidth="1"/>
    <col min="14" max="14" width="17.5703125" customWidth="1"/>
    <col min="15" max="15" width="19.42578125" customWidth="1"/>
    <col min="16" max="16" width="13.140625" bestFit="1" customWidth="1"/>
  </cols>
  <sheetData>
    <row r="1" spans="1:1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</row>
    <row r="2" spans="1:15" ht="18.75">
      <c r="A2" s="158"/>
      <c r="B2" s="272" t="s">
        <v>34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1:15" ht="18.75">
      <c r="A3" s="158"/>
      <c r="B3" s="272" t="s">
        <v>38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</row>
    <row r="4" spans="1:15" ht="18.75">
      <c r="A4" s="158"/>
      <c r="B4" s="272" t="s">
        <v>92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</row>
    <row r="5" spans="1:15">
      <c r="A5" s="158"/>
      <c r="B5" s="273" t="s">
        <v>10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</row>
    <row r="6" spans="1:15" ht="15" customHeight="1">
      <c r="A6" s="158"/>
      <c r="B6" s="274" t="s">
        <v>93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</row>
    <row r="7" spans="1:15" ht="15.75">
      <c r="A7" s="158"/>
      <c r="B7" s="271" t="s">
        <v>75</v>
      </c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</row>
    <row r="8" spans="1:15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1:15" ht="36.75" customHeight="1">
      <c r="A9" s="276" t="s">
        <v>11</v>
      </c>
      <c r="B9" s="277"/>
      <c r="C9" s="282" t="s">
        <v>24</v>
      </c>
      <c r="D9" s="283"/>
      <c r="E9" s="284" t="s">
        <v>76</v>
      </c>
      <c r="F9" s="286" t="s">
        <v>44</v>
      </c>
      <c r="G9" s="287"/>
      <c r="H9" s="287"/>
      <c r="I9" s="287"/>
      <c r="J9" s="287"/>
      <c r="K9" s="287"/>
      <c r="L9" s="287"/>
      <c r="M9" s="284" t="s">
        <v>12</v>
      </c>
      <c r="N9" s="294" t="s">
        <v>39</v>
      </c>
      <c r="O9" s="294" t="s">
        <v>40</v>
      </c>
    </row>
    <row r="10" spans="1:15" ht="15.75" customHeight="1">
      <c r="A10" s="278"/>
      <c r="B10" s="279"/>
      <c r="C10" s="296" t="s">
        <v>20</v>
      </c>
      <c r="D10" s="296" t="s">
        <v>53</v>
      </c>
      <c r="E10" s="285"/>
      <c r="F10" s="298" t="s">
        <v>20</v>
      </c>
      <c r="G10" s="301" t="s">
        <v>77</v>
      </c>
      <c r="H10" s="301"/>
      <c r="I10" s="301"/>
      <c r="J10" s="301"/>
      <c r="K10" s="301"/>
      <c r="L10" s="301"/>
      <c r="M10" s="285"/>
      <c r="N10" s="295"/>
      <c r="O10" s="295"/>
    </row>
    <row r="11" spans="1:15" ht="30.75" customHeight="1">
      <c r="A11" s="278"/>
      <c r="B11" s="279"/>
      <c r="C11" s="297"/>
      <c r="D11" s="297"/>
      <c r="E11" s="285"/>
      <c r="F11" s="299"/>
      <c r="G11" s="301" t="s">
        <v>78</v>
      </c>
      <c r="H11" s="301"/>
      <c r="I11" s="301"/>
      <c r="J11" s="302" t="s">
        <v>37</v>
      </c>
      <c r="K11" s="290" t="s">
        <v>96</v>
      </c>
      <c r="L11" s="290" t="s">
        <v>79</v>
      </c>
      <c r="M11" s="285"/>
      <c r="N11" s="295"/>
      <c r="O11" s="295"/>
    </row>
    <row r="12" spans="1:15" ht="22.5" customHeight="1">
      <c r="A12" s="278"/>
      <c r="B12" s="279"/>
      <c r="C12" s="297"/>
      <c r="D12" s="297"/>
      <c r="E12" s="285"/>
      <c r="F12" s="299"/>
      <c r="G12" s="294" t="s">
        <v>54</v>
      </c>
      <c r="H12" s="288" t="s">
        <v>21</v>
      </c>
      <c r="I12" s="289"/>
      <c r="J12" s="303"/>
      <c r="K12" s="305"/>
      <c r="L12" s="305"/>
      <c r="M12" s="285"/>
      <c r="N12" s="295"/>
      <c r="O12" s="295"/>
    </row>
    <row r="13" spans="1:15" ht="16.5" customHeight="1">
      <c r="A13" s="278"/>
      <c r="B13" s="279"/>
      <c r="C13" s="297"/>
      <c r="D13" s="297"/>
      <c r="E13" s="285"/>
      <c r="F13" s="299"/>
      <c r="G13" s="295"/>
      <c r="H13" s="290" t="s">
        <v>80</v>
      </c>
      <c r="I13" s="161" t="s">
        <v>81</v>
      </c>
      <c r="J13" s="303"/>
      <c r="K13" s="305"/>
      <c r="L13" s="305"/>
      <c r="M13" s="285"/>
      <c r="N13" s="295"/>
      <c r="O13" s="295"/>
    </row>
    <row r="14" spans="1:15" ht="189.75" customHeight="1">
      <c r="A14" s="278"/>
      <c r="B14" s="279"/>
      <c r="C14" s="297"/>
      <c r="D14" s="297"/>
      <c r="E14" s="285"/>
      <c r="F14" s="300"/>
      <c r="G14" s="306"/>
      <c r="H14" s="291"/>
      <c r="I14" s="162" t="s">
        <v>82</v>
      </c>
      <c r="J14" s="304"/>
      <c r="K14" s="291"/>
      <c r="L14" s="291"/>
      <c r="M14" s="285"/>
      <c r="N14" s="295"/>
      <c r="O14" s="295"/>
    </row>
    <row r="15" spans="1:15" ht="19.5" customHeight="1">
      <c r="A15" s="280"/>
      <c r="B15" s="281"/>
      <c r="C15" s="292" t="s">
        <v>25</v>
      </c>
      <c r="D15" s="293"/>
      <c r="E15" s="163" t="s">
        <v>0</v>
      </c>
      <c r="F15" s="163" t="s">
        <v>1</v>
      </c>
      <c r="G15" s="163" t="s">
        <v>1</v>
      </c>
      <c r="H15" s="163" t="s">
        <v>1</v>
      </c>
      <c r="I15" s="163" t="s">
        <v>1</v>
      </c>
      <c r="J15" s="163" t="s">
        <v>1</v>
      </c>
      <c r="K15" s="163" t="s">
        <v>1</v>
      </c>
      <c r="L15" s="163" t="s">
        <v>1</v>
      </c>
      <c r="M15" s="164" t="s">
        <v>17</v>
      </c>
      <c r="N15" s="163" t="s">
        <v>16</v>
      </c>
      <c r="O15" s="163" t="s">
        <v>16</v>
      </c>
    </row>
    <row r="16" spans="1:15" ht="15.75">
      <c r="A16" s="308">
        <v>1</v>
      </c>
      <c r="B16" s="309"/>
      <c r="C16" s="165">
        <v>2</v>
      </c>
      <c r="D16" s="166">
        <v>3</v>
      </c>
      <c r="E16" s="165">
        <v>4</v>
      </c>
      <c r="F16" s="166">
        <v>5</v>
      </c>
      <c r="G16" s="165">
        <v>6</v>
      </c>
      <c r="H16" s="166">
        <v>7</v>
      </c>
      <c r="I16" s="165">
        <v>8</v>
      </c>
      <c r="J16" s="166">
        <v>9</v>
      </c>
      <c r="K16" s="165">
        <v>10</v>
      </c>
      <c r="L16" s="166">
        <v>11</v>
      </c>
      <c r="M16" s="165">
        <v>12</v>
      </c>
      <c r="N16" s="166">
        <v>13</v>
      </c>
      <c r="O16" s="165">
        <v>14</v>
      </c>
    </row>
    <row r="17" spans="1:17" ht="33" customHeight="1">
      <c r="A17" s="310" t="s">
        <v>13</v>
      </c>
      <c r="B17" s="311"/>
      <c r="C17" s="167"/>
      <c r="D17" s="168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</row>
    <row r="18" spans="1:17" s="29" customFormat="1" ht="21.75" customHeight="1">
      <c r="A18" s="312" t="s">
        <v>98</v>
      </c>
      <c r="B18" s="313"/>
      <c r="C18" s="183">
        <f>C20+C21+C22+C29</f>
        <v>873.2</v>
      </c>
      <c r="D18" s="168" t="s">
        <v>32</v>
      </c>
      <c r="E18" s="170">
        <f>E20+E22+E29</f>
        <v>654</v>
      </c>
      <c r="F18" s="203">
        <f>F20+F22+F29+F21</f>
        <v>15581.206</v>
      </c>
      <c r="G18" s="203">
        <f>G20+G22+G29+G21</f>
        <v>147.28399999999999</v>
      </c>
      <c r="H18" s="170">
        <f t="shared" ref="H18:L18" si="0">H20+H22+H29</f>
        <v>12730.179</v>
      </c>
      <c r="I18" s="170">
        <f t="shared" si="0"/>
        <v>0</v>
      </c>
      <c r="J18" s="170">
        <f t="shared" si="0"/>
        <v>1790.3050000000001</v>
      </c>
      <c r="K18" s="170">
        <f t="shared" si="0"/>
        <v>0</v>
      </c>
      <c r="L18" s="170">
        <f t="shared" si="0"/>
        <v>0</v>
      </c>
      <c r="M18" s="201">
        <f>(F18/E18)*1000</f>
        <v>23824.474006116208</v>
      </c>
      <c r="N18" s="170" t="s">
        <v>2</v>
      </c>
      <c r="O18" s="170" t="s">
        <v>2</v>
      </c>
    </row>
    <row r="19" spans="1:17" ht="15.75" customHeight="1">
      <c r="A19" s="314" t="s">
        <v>3</v>
      </c>
      <c r="B19" s="315"/>
      <c r="C19" s="171"/>
      <c r="D19" s="172"/>
      <c r="E19" s="170"/>
      <c r="F19" s="203"/>
      <c r="G19" s="203"/>
      <c r="H19" s="170"/>
      <c r="I19" s="170"/>
      <c r="J19" s="170"/>
      <c r="K19" s="170"/>
      <c r="L19" s="170"/>
      <c r="M19" s="170"/>
      <c r="N19" s="170"/>
      <c r="O19" s="170"/>
    </row>
    <row r="20" spans="1:17" ht="15.75" customHeight="1">
      <c r="A20" s="173">
        <v>1</v>
      </c>
      <c r="B20" s="174" t="s">
        <v>4</v>
      </c>
      <c r="C20" s="166">
        <v>12</v>
      </c>
      <c r="D20" s="168" t="s">
        <v>32</v>
      </c>
      <c r="E20" s="231">
        <v>12</v>
      </c>
      <c r="F20" s="229">
        <f>G20+H20+J20+K20+L20</f>
        <v>507.30900000000003</v>
      </c>
      <c r="G20" s="229">
        <v>0</v>
      </c>
      <c r="H20" s="229">
        <v>507.30900000000003</v>
      </c>
      <c r="I20" s="230">
        <v>0</v>
      </c>
      <c r="J20" s="230">
        <v>0</v>
      </c>
      <c r="K20" s="230">
        <v>0</v>
      </c>
      <c r="L20" s="230">
        <v>0</v>
      </c>
      <c r="M20" s="230">
        <f>(F20/E20)*1000</f>
        <v>42275.75</v>
      </c>
      <c r="N20" s="162" t="s">
        <v>2</v>
      </c>
      <c r="O20" s="162" t="s">
        <v>2</v>
      </c>
    </row>
    <row r="21" spans="1:17" ht="66" customHeight="1">
      <c r="A21" s="173">
        <v>2</v>
      </c>
      <c r="B21" s="175" t="s">
        <v>28</v>
      </c>
      <c r="C21" s="166">
        <v>23.25</v>
      </c>
      <c r="D21" s="168" t="s">
        <v>32</v>
      </c>
      <c r="E21" s="231">
        <v>21.1</v>
      </c>
      <c r="F21" s="229">
        <f>G21+H21+J21+K21+L21</f>
        <v>953.23799999999994</v>
      </c>
      <c r="G21" s="229">
        <v>39.799999999999997</v>
      </c>
      <c r="H21" s="229">
        <v>913.43799999999999</v>
      </c>
      <c r="I21" s="230">
        <v>0</v>
      </c>
      <c r="J21" s="230">
        <v>0</v>
      </c>
      <c r="K21" s="230">
        <v>0</v>
      </c>
      <c r="L21" s="230">
        <v>0</v>
      </c>
      <c r="M21" s="230">
        <f>(F21/E21)*1000</f>
        <v>45177.156398104256</v>
      </c>
      <c r="N21" s="162" t="s">
        <v>2</v>
      </c>
      <c r="O21" s="162" t="s">
        <v>2</v>
      </c>
      <c r="P21" s="204" t="s">
        <v>94</v>
      </c>
      <c r="Q21" s="204" t="s">
        <v>95</v>
      </c>
    </row>
    <row r="22" spans="1:17" ht="86.25" customHeight="1">
      <c r="A22" s="316">
        <v>3</v>
      </c>
      <c r="B22" s="174" t="s">
        <v>26</v>
      </c>
      <c r="C22" s="176">
        <v>280.60000000000002</v>
      </c>
      <c r="D22" s="168">
        <v>5</v>
      </c>
      <c r="E22" s="231">
        <v>237</v>
      </c>
      <c r="F22" s="229">
        <f>G22+H22+J22+K22+L22</f>
        <v>7458.0349999999999</v>
      </c>
      <c r="G22" s="229">
        <v>21.228999999999999</v>
      </c>
      <c r="H22" s="229">
        <v>7436.8059999999996</v>
      </c>
      <c r="I22" s="232">
        <v>0</v>
      </c>
      <c r="J22" s="232">
        <v>0</v>
      </c>
      <c r="K22" s="232">
        <v>0</v>
      </c>
      <c r="L22" s="232">
        <v>0</v>
      </c>
      <c r="M22" s="238">
        <f>(F22/E22)*1000</f>
        <v>31468.502109704641</v>
      </c>
      <c r="N22" s="233">
        <f>(M22/30806.6)*100</f>
        <v>102.14857241534165</v>
      </c>
      <c r="O22" s="233">
        <f>((243356.39+M22)/9)/30406.6*100</f>
        <v>100.4258914949403</v>
      </c>
      <c r="P22" s="53">
        <v>30806.6</v>
      </c>
    </row>
    <row r="23" spans="1:17" ht="18.75" customHeight="1">
      <c r="A23" s="317"/>
      <c r="B23" s="178" t="s">
        <v>23</v>
      </c>
      <c r="C23" s="176"/>
      <c r="D23" s="168"/>
      <c r="E23" s="202"/>
      <c r="F23" s="203"/>
      <c r="G23" s="203"/>
      <c r="H23" s="201"/>
      <c r="I23" s="201"/>
      <c r="J23" s="201"/>
      <c r="K23" s="201"/>
      <c r="L23" s="201"/>
      <c r="M23" s="201"/>
      <c r="N23" s="177"/>
      <c r="O23" s="177"/>
    </row>
    <row r="24" spans="1:17" s="237" customFormat="1" ht="29.25" customHeight="1">
      <c r="A24" s="318"/>
      <c r="B24" s="179" t="s">
        <v>55</v>
      </c>
      <c r="C24" s="234">
        <v>5.5</v>
      </c>
      <c r="D24" s="172">
        <v>4.5</v>
      </c>
      <c r="E24" s="205">
        <v>4.5</v>
      </c>
      <c r="F24" s="206">
        <f>G24+H24+J24+K24+L24</f>
        <v>136.97900000000001</v>
      </c>
      <c r="G24" s="206">
        <v>0</v>
      </c>
      <c r="H24" s="207">
        <v>136.97900000000001</v>
      </c>
      <c r="I24" s="235">
        <v>0</v>
      </c>
      <c r="J24" s="235">
        <v>0</v>
      </c>
      <c r="K24" s="235">
        <v>0</v>
      </c>
      <c r="L24" s="235"/>
      <c r="M24" s="207">
        <f>(F24/E24)*1000</f>
        <v>30439.777777777781</v>
      </c>
      <c r="N24" s="236"/>
      <c r="O24" s="236"/>
    </row>
    <row r="25" spans="1:17" ht="18.75" hidden="1">
      <c r="A25" s="173">
        <v>4</v>
      </c>
      <c r="B25" s="180" t="s">
        <v>35</v>
      </c>
      <c r="C25" s="166"/>
      <c r="D25" s="168"/>
      <c r="E25" s="202"/>
      <c r="F25" s="203">
        <f t="shared" ref="F25:F29" si="1">G25+H25+J25+K25+L25</f>
        <v>0</v>
      </c>
      <c r="G25" s="203"/>
      <c r="H25" s="201"/>
      <c r="I25" s="201"/>
      <c r="J25" s="201"/>
      <c r="K25" s="201"/>
      <c r="L25" s="201"/>
      <c r="M25" s="201" t="e">
        <f t="shared" ref="M25:M29" si="2">(F25/E25)*1000</f>
        <v>#DIV/0!</v>
      </c>
      <c r="N25" s="170"/>
      <c r="O25" s="170"/>
    </row>
    <row r="26" spans="1:17" ht="97.5" hidden="1" customHeight="1">
      <c r="A26" s="173">
        <v>5</v>
      </c>
      <c r="B26" s="181" t="s">
        <v>29</v>
      </c>
      <c r="C26" s="182"/>
      <c r="D26" s="168"/>
      <c r="E26" s="201"/>
      <c r="F26" s="203">
        <f t="shared" si="1"/>
        <v>0</v>
      </c>
      <c r="G26" s="203"/>
      <c r="H26" s="201"/>
      <c r="I26" s="201"/>
      <c r="J26" s="201"/>
      <c r="K26" s="201"/>
      <c r="L26" s="201"/>
      <c r="M26" s="201" t="e">
        <f t="shared" si="2"/>
        <v>#DIV/0!</v>
      </c>
      <c r="N26" s="170"/>
      <c r="O26" s="170"/>
    </row>
    <row r="27" spans="1:17" ht="84" hidden="1" customHeight="1">
      <c r="A27" s="173">
        <v>6</v>
      </c>
      <c r="B27" s="181" t="s">
        <v>30</v>
      </c>
      <c r="C27" s="182"/>
      <c r="D27" s="168"/>
      <c r="E27" s="170"/>
      <c r="F27" s="203">
        <f t="shared" si="1"/>
        <v>0</v>
      </c>
      <c r="G27" s="203"/>
      <c r="H27" s="170"/>
      <c r="I27" s="170"/>
      <c r="J27" s="170"/>
      <c r="K27" s="170"/>
      <c r="L27" s="170"/>
      <c r="M27" s="201" t="e">
        <f t="shared" si="2"/>
        <v>#DIV/0!</v>
      </c>
      <c r="N27" s="170"/>
      <c r="O27" s="170"/>
    </row>
    <row r="28" spans="1:17" ht="35.25" hidden="1" customHeight="1">
      <c r="A28" s="173">
        <v>7</v>
      </c>
      <c r="B28" s="174" t="s">
        <v>7</v>
      </c>
      <c r="C28" s="166"/>
      <c r="D28" s="168"/>
      <c r="E28" s="170"/>
      <c r="F28" s="203">
        <f t="shared" si="1"/>
        <v>0</v>
      </c>
      <c r="G28" s="203"/>
      <c r="H28" s="170"/>
      <c r="I28" s="170"/>
      <c r="J28" s="170"/>
      <c r="K28" s="170"/>
      <c r="L28" s="170"/>
      <c r="M28" s="201" t="e">
        <f t="shared" si="2"/>
        <v>#DIV/0!</v>
      </c>
      <c r="N28" s="170"/>
      <c r="O28" s="170"/>
    </row>
    <row r="29" spans="1:17" ht="45.6" customHeight="1">
      <c r="A29" s="173">
        <v>8</v>
      </c>
      <c r="B29" s="174" t="s">
        <v>5</v>
      </c>
      <c r="C29" s="166">
        <v>557.35</v>
      </c>
      <c r="D29" s="168">
        <v>4.5</v>
      </c>
      <c r="E29" s="162">
        <v>405</v>
      </c>
      <c r="F29" s="229">
        <f t="shared" si="1"/>
        <v>6662.6240000000007</v>
      </c>
      <c r="G29" s="229">
        <v>86.254999999999995</v>
      </c>
      <c r="H29" s="162">
        <v>4786.0640000000003</v>
      </c>
      <c r="I29" s="162">
        <v>0</v>
      </c>
      <c r="J29" s="162">
        <v>1790.3050000000001</v>
      </c>
      <c r="K29" s="162">
        <v>0</v>
      </c>
      <c r="L29" s="162">
        <v>0</v>
      </c>
      <c r="M29" s="230">
        <f t="shared" si="2"/>
        <v>16450.923456790126</v>
      </c>
      <c r="N29" s="162" t="s">
        <v>2</v>
      </c>
      <c r="O29" s="162" t="s">
        <v>2</v>
      </c>
    </row>
    <row r="30" spans="1:17" ht="37.5" customHeight="1">
      <c r="A30" s="319" t="s">
        <v>14</v>
      </c>
      <c r="B30" s="319"/>
      <c r="C30" s="183"/>
      <c r="D30" s="183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</row>
    <row r="31" spans="1:17" s="29" customFormat="1" ht="19.5" customHeight="1">
      <c r="A31" s="312" t="s">
        <v>98</v>
      </c>
      <c r="B31" s="313"/>
      <c r="C31" s="183"/>
      <c r="D31" s="168" t="s">
        <v>32</v>
      </c>
      <c r="E31" s="170">
        <f>E33+E36+E39+E49+E52</f>
        <v>856.19999999999993</v>
      </c>
      <c r="F31" s="216">
        <f>F33+F36+F39+F49+F52</f>
        <v>24979.72</v>
      </c>
      <c r="G31" s="216">
        <f>G33+G36+G39+G49+G52</f>
        <v>156.20400000000001</v>
      </c>
      <c r="H31" s="216">
        <f t="shared" ref="H31:L31" si="3">H33+H36+H39+H49+H52</f>
        <v>23168.516</v>
      </c>
      <c r="I31" s="216">
        <f t="shared" si="3"/>
        <v>525.63599999999997</v>
      </c>
      <c r="J31" s="216">
        <f t="shared" si="3"/>
        <v>0</v>
      </c>
      <c r="K31" s="216">
        <f t="shared" si="3"/>
        <v>1655</v>
      </c>
      <c r="L31" s="216">
        <f t="shared" si="3"/>
        <v>0</v>
      </c>
      <c r="M31" s="216">
        <f t="shared" ref="M31" si="4">(F31/E31)*1000</f>
        <v>29175.099275870129</v>
      </c>
      <c r="N31" s="170" t="s">
        <v>2</v>
      </c>
      <c r="O31" s="170" t="s">
        <v>2</v>
      </c>
    </row>
    <row r="32" spans="1:17" ht="15.75" customHeight="1">
      <c r="A32" s="314" t="s">
        <v>3</v>
      </c>
      <c r="B32" s="315"/>
      <c r="C32" s="171"/>
      <c r="D32" s="171"/>
      <c r="E32" s="170"/>
      <c r="F32" s="216"/>
      <c r="G32" s="216"/>
      <c r="H32" s="216"/>
      <c r="I32" s="216"/>
      <c r="J32" s="216"/>
      <c r="K32" s="216"/>
      <c r="L32" s="216"/>
      <c r="M32" s="216"/>
      <c r="N32" s="170"/>
      <c r="O32" s="170"/>
    </row>
    <row r="33" spans="1:16" s="225" customFormat="1" ht="21.75" customHeight="1">
      <c r="A33" s="316">
        <v>1</v>
      </c>
      <c r="B33" s="184" t="s">
        <v>4</v>
      </c>
      <c r="C33" s="166">
        <v>23</v>
      </c>
      <c r="D33" s="215" t="s">
        <v>32</v>
      </c>
      <c r="E33" s="162">
        <v>21</v>
      </c>
      <c r="F33" s="219">
        <f>(G33+H33+J33+K33+L33)</f>
        <v>1444.7429999999999</v>
      </c>
      <c r="G33" s="219">
        <v>78.028999999999996</v>
      </c>
      <c r="H33" s="219">
        <v>1366.7139999999999</v>
      </c>
      <c r="I33" s="219">
        <v>0</v>
      </c>
      <c r="J33" s="219">
        <v>0</v>
      </c>
      <c r="K33" s="219">
        <v>0</v>
      </c>
      <c r="L33" s="219">
        <v>0</v>
      </c>
      <c r="M33" s="219">
        <f>(F33/E33)*1000</f>
        <v>68797.28571428571</v>
      </c>
      <c r="N33" s="162" t="s">
        <v>2</v>
      </c>
      <c r="O33" s="162" t="s">
        <v>2</v>
      </c>
    </row>
    <row r="34" spans="1:16" ht="16.5" customHeight="1">
      <c r="A34" s="317"/>
      <c r="B34" s="185" t="s">
        <v>3</v>
      </c>
      <c r="C34" s="166"/>
      <c r="D34" s="168"/>
      <c r="E34" s="170"/>
      <c r="F34" s="216"/>
      <c r="G34" s="216"/>
      <c r="H34" s="216"/>
      <c r="I34" s="216"/>
      <c r="J34" s="216"/>
      <c r="K34" s="216"/>
      <c r="L34" s="216"/>
      <c r="M34" s="216"/>
      <c r="N34" s="170"/>
      <c r="O34" s="170"/>
    </row>
    <row r="35" spans="1:16" ht="36" customHeight="1">
      <c r="A35" s="318"/>
      <c r="B35" s="186" t="s">
        <v>83</v>
      </c>
      <c r="C35" s="171" t="s">
        <v>32</v>
      </c>
      <c r="D35" s="172" t="s">
        <v>32</v>
      </c>
      <c r="E35" s="210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  <c r="N35" s="210" t="s">
        <v>32</v>
      </c>
      <c r="O35" s="170" t="s">
        <v>32</v>
      </c>
    </row>
    <row r="36" spans="1:16" s="225" customFormat="1" ht="149.25" customHeight="1">
      <c r="A36" s="316">
        <v>2</v>
      </c>
      <c r="B36" s="174" t="s">
        <v>36</v>
      </c>
      <c r="C36" s="166">
        <v>50.75</v>
      </c>
      <c r="D36" s="215" t="s">
        <v>32</v>
      </c>
      <c r="E36" s="162">
        <v>48.8</v>
      </c>
      <c r="F36" s="219">
        <f>G36+H36+J36+K36+L36</f>
        <v>3027.5419999999999</v>
      </c>
      <c r="G36" s="219">
        <v>25.431999999999999</v>
      </c>
      <c r="H36" s="219">
        <v>2907.11</v>
      </c>
      <c r="I36" s="219">
        <v>29.010999999999999</v>
      </c>
      <c r="J36" s="219">
        <v>0</v>
      </c>
      <c r="K36" s="219">
        <v>95</v>
      </c>
      <c r="L36" s="219">
        <v>0</v>
      </c>
      <c r="M36" s="219">
        <f>F36/E36*1000</f>
        <v>62039.795081967211</v>
      </c>
      <c r="N36" s="162" t="s">
        <v>2</v>
      </c>
      <c r="O36" s="162" t="s">
        <v>2</v>
      </c>
    </row>
    <row r="37" spans="1:16" ht="16.5" customHeight="1">
      <c r="A37" s="317"/>
      <c r="B37" s="185" t="s">
        <v>3</v>
      </c>
      <c r="C37" s="166"/>
      <c r="D37" s="168"/>
      <c r="E37" s="170"/>
      <c r="F37" s="216"/>
      <c r="G37" s="216"/>
      <c r="H37" s="216"/>
      <c r="I37" s="216"/>
      <c r="J37" s="216"/>
      <c r="K37" s="216"/>
      <c r="L37" s="216"/>
      <c r="M37" s="216"/>
      <c r="N37" s="170"/>
      <c r="O37" s="170"/>
    </row>
    <row r="38" spans="1:16" ht="39" customHeight="1">
      <c r="A38" s="318"/>
      <c r="B38" s="208" t="s">
        <v>84</v>
      </c>
      <c r="C38" s="209" t="s">
        <v>32</v>
      </c>
      <c r="D38" s="214" t="s">
        <v>32</v>
      </c>
      <c r="E38" s="213">
        <v>18.5</v>
      </c>
      <c r="F38" s="218">
        <f>G38+H38+J38+K38+L38</f>
        <v>124.011</v>
      </c>
      <c r="G38" s="218">
        <v>0</v>
      </c>
      <c r="H38" s="218">
        <f>I38</f>
        <v>29.010999999999999</v>
      </c>
      <c r="I38" s="218">
        <v>29.010999999999999</v>
      </c>
      <c r="J38" s="218">
        <v>0</v>
      </c>
      <c r="K38" s="218">
        <v>95</v>
      </c>
      <c r="L38" s="218">
        <v>0</v>
      </c>
      <c r="M38" s="218">
        <f>F38/E38*1000</f>
        <v>6703.2972972972966</v>
      </c>
      <c r="N38" s="210" t="s">
        <v>32</v>
      </c>
      <c r="O38" s="210" t="s">
        <v>32</v>
      </c>
    </row>
    <row r="39" spans="1:16" ht="97.5" customHeight="1">
      <c r="A39" s="307">
        <v>3</v>
      </c>
      <c r="B39" s="174" t="s">
        <v>85</v>
      </c>
      <c r="C39" s="166">
        <v>751.11</v>
      </c>
      <c r="D39" s="166">
        <v>16.239999999999998</v>
      </c>
      <c r="E39" s="162">
        <v>444.4</v>
      </c>
      <c r="F39" s="218">
        <f>G39+H39+K39</f>
        <v>15232.3</v>
      </c>
      <c r="G39" s="219">
        <v>31.952000000000002</v>
      </c>
      <c r="H39" s="219">
        <v>13645.348</v>
      </c>
      <c r="I39" s="219">
        <v>495.23399999999998</v>
      </c>
      <c r="J39" s="219">
        <v>0</v>
      </c>
      <c r="K39" s="219">
        <v>1555</v>
      </c>
      <c r="L39" s="219">
        <v>0</v>
      </c>
      <c r="M39" s="239">
        <f t="shared" ref="M39" si="5">F39/E39*1000</f>
        <v>34276.102610261027</v>
      </c>
      <c r="N39" s="219">
        <f>(M39/33117.3)*100</f>
        <v>103.49908540328174</v>
      </c>
      <c r="O39" s="240">
        <f>(('январь 2020'!J32+'февраль 2020'!J32+'март 2020'!J32+'апрель 2020 '!J32+'Май Новая форма'!J32+июнь!J32+июль!J32+август!J32+'сентябрь(фед.бюд.)'!M39)/9)/32347.2*100</f>
        <v>104.35341809075884</v>
      </c>
      <c r="P39" s="224">
        <f>(G39+H39)/E39*1000</f>
        <v>30777.00270027003</v>
      </c>
    </row>
    <row r="40" spans="1:16" ht="17.25" customHeight="1">
      <c r="A40" s="307"/>
      <c r="B40" s="187" t="s">
        <v>23</v>
      </c>
      <c r="C40" s="166"/>
      <c r="D40" s="183"/>
      <c r="E40" s="170"/>
      <c r="F40" s="218"/>
      <c r="G40" s="216"/>
      <c r="H40" s="216"/>
      <c r="I40" s="216"/>
      <c r="J40" s="216"/>
      <c r="K40" s="216"/>
      <c r="L40" s="216"/>
      <c r="M40" s="218"/>
      <c r="N40" s="170"/>
      <c r="O40" s="170"/>
    </row>
    <row r="41" spans="1:16" ht="22.5" customHeight="1">
      <c r="A41" s="307"/>
      <c r="B41" s="188" t="s">
        <v>33</v>
      </c>
      <c r="C41" s="211">
        <v>638.41999999999996</v>
      </c>
      <c r="D41" s="209">
        <v>14.21</v>
      </c>
      <c r="E41" s="212">
        <v>409.4</v>
      </c>
      <c r="F41" s="218">
        <f>G41+H41+J41+K41+L41</f>
        <v>14160.207</v>
      </c>
      <c r="G41" s="218">
        <v>31.952000000000002</v>
      </c>
      <c r="H41" s="218">
        <v>12607.573</v>
      </c>
      <c r="I41" s="218">
        <v>484.37599999999998</v>
      </c>
      <c r="J41" s="218">
        <v>0</v>
      </c>
      <c r="K41" s="218">
        <v>1520.682</v>
      </c>
      <c r="L41" s="218">
        <v>0</v>
      </c>
      <c r="M41" s="218">
        <f>F41/E41*1000</f>
        <v>34587.706399609189</v>
      </c>
      <c r="N41" s="213"/>
      <c r="O41" s="210"/>
    </row>
    <row r="42" spans="1:16" ht="81" hidden="1" customHeight="1">
      <c r="A42" s="307"/>
      <c r="B42" s="188" t="s">
        <v>56</v>
      </c>
      <c r="C42" s="211"/>
      <c r="D42" s="209"/>
      <c r="E42" s="210"/>
      <c r="F42" s="218">
        <f t="shared" ref="F42:F43" si="6">G42+H42+J42+K42+L42</f>
        <v>0</v>
      </c>
      <c r="G42" s="217"/>
      <c r="H42" s="217"/>
      <c r="I42" s="217"/>
      <c r="J42" s="217"/>
      <c r="K42" s="217"/>
      <c r="L42" s="217"/>
      <c r="M42" s="218" t="e">
        <f t="shared" ref="M42:M43" si="7">F42/E42*1000</f>
        <v>#DIV/0!</v>
      </c>
      <c r="N42" s="210"/>
      <c r="O42" s="210"/>
    </row>
    <row r="43" spans="1:16" ht="27" customHeight="1">
      <c r="A43" s="307"/>
      <c r="B43" s="189" t="s">
        <v>55</v>
      </c>
      <c r="C43" s="211">
        <v>13</v>
      </c>
      <c r="D43" s="209">
        <v>2.0299999999999998</v>
      </c>
      <c r="E43" s="213">
        <v>6</v>
      </c>
      <c r="F43" s="218">
        <f t="shared" si="6"/>
        <v>172.81700000000001</v>
      </c>
      <c r="G43" s="218">
        <v>0</v>
      </c>
      <c r="H43" s="218">
        <v>162.81700000000001</v>
      </c>
      <c r="I43" s="218">
        <v>3.6520000000000001</v>
      </c>
      <c r="J43" s="218">
        <v>0</v>
      </c>
      <c r="K43" s="218">
        <v>10</v>
      </c>
      <c r="L43" s="218">
        <v>0</v>
      </c>
      <c r="M43" s="218">
        <f t="shared" si="7"/>
        <v>28802.833333333336</v>
      </c>
      <c r="N43" s="210"/>
      <c r="O43" s="210"/>
    </row>
    <row r="44" spans="1:16" ht="16.5" customHeight="1">
      <c r="A44" s="307"/>
      <c r="B44" s="185" t="s">
        <v>3</v>
      </c>
      <c r="C44" s="173"/>
      <c r="D44" s="183"/>
      <c r="E44" s="170"/>
      <c r="F44" s="216"/>
      <c r="G44" s="216"/>
      <c r="H44" s="216"/>
      <c r="I44" s="216"/>
      <c r="J44" s="216"/>
      <c r="K44" s="216"/>
      <c r="L44" s="216"/>
      <c r="M44" s="216"/>
      <c r="N44" s="170"/>
      <c r="O44" s="170"/>
    </row>
    <row r="45" spans="1:16" ht="94.5" customHeight="1">
      <c r="A45" s="307"/>
      <c r="B45" s="186" t="s">
        <v>86</v>
      </c>
      <c r="C45" s="211" t="s">
        <v>32</v>
      </c>
      <c r="D45" s="209" t="s">
        <v>32</v>
      </c>
      <c r="E45" s="213">
        <v>306</v>
      </c>
      <c r="F45" s="218">
        <f t="shared" ref="F45:F48" si="8">G45+H45+K45</f>
        <v>2050.2339999999999</v>
      </c>
      <c r="G45" s="218">
        <v>0</v>
      </c>
      <c r="H45" s="218">
        <v>495.23399999999998</v>
      </c>
      <c r="I45" s="218">
        <v>495.23399999999998</v>
      </c>
      <c r="J45" s="218">
        <v>0</v>
      </c>
      <c r="K45" s="218">
        <v>1555</v>
      </c>
      <c r="L45" s="218">
        <v>0</v>
      </c>
      <c r="M45" s="218">
        <f t="shared" ref="M45:M48" si="9">F45/E45*1000</f>
        <v>6700.1111111111113</v>
      </c>
      <c r="N45" s="162" t="s">
        <v>2</v>
      </c>
      <c r="O45" s="162" t="s">
        <v>2</v>
      </c>
    </row>
    <row r="46" spans="1:16" ht="18.75" hidden="1">
      <c r="A46" s="173">
        <v>4</v>
      </c>
      <c r="B46" s="181" t="s">
        <v>35</v>
      </c>
      <c r="C46" s="166"/>
      <c r="D46" s="168"/>
      <c r="E46" s="170"/>
      <c r="F46" s="216">
        <f t="shared" si="8"/>
        <v>0</v>
      </c>
      <c r="G46" s="216"/>
      <c r="H46" s="216"/>
      <c r="I46" s="216"/>
      <c r="J46" s="216"/>
      <c r="K46" s="216"/>
      <c r="L46" s="216"/>
      <c r="M46" s="216" t="e">
        <f t="shared" si="9"/>
        <v>#DIV/0!</v>
      </c>
      <c r="N46" s="162"/>
      <c r="O46" s="162"/>
    </row>
    <row r="47" spans="1:16" ht="102.75" hidden="1" customHeight="1">
      <c r="A47" s="173">
        <v>5</v>
      </c>
      <c r="B47" s="181" t="s">
        <v>29</v>
      </c>
      <c r="C47" s="182"/>
      <c r="D47" s="168"/>
      <c r="E47" s="170"/>
      <c r="F47" s="216">
        <f t="shared" si="8"/>
        <v>0</v>
      </c>
      <c r="G47" s="216"/>
      <c r="H47" s="216"/>
      <c r="I47" s="216"/>
      <c r="J47" s="216"/>
      <c r="K47" s="216"/>
      <c r="L47" s="216"/>
      <c r="M47" s="216" t="e">
        <f t="shared" si="9"/>
        <v>#DIV/0!</v>
      </c>
      <c r="N47" s="162"/>
      <c r="O47" s="162"/>
    </row>
    <row r="48" spans="1:16" ht="82.5" hidden="1" customHeight="1">
      <c r="A48" s="173">
        <v>6</v>
      </c>
      <c r="B48" s="181" t="s">
        <v>30</v>
      </c>
      <c r="C48" s="182"/>
      <c r="D48" s="168"/>
      <c r="E48" s="170"/>
      <c r="F48" s="216">
        <f t="shared" si="8"/>
        <v>0</v>
      </c>
      <c r="G48" s="216"/>
      <c r="H48" s="216"/>
      <c r="I48" s="216"/>
      <c r="J48" s="216"/>
      <c r="K48" s="216"/>
      <c r="L48" s="216"/>
      <c r="M48" s="216" t="e">
        <f t="shared" si="9"/>
        <v>#DIV/0!</v>
      </c>
      <c r="N48" s="162"/>
      <c r="O48" s="162"/>
    </row>
    <row r="49" spans="1:15" ht="37.5" customHeight="1">
      <c r="A49" s="307">
        <v>7</v>
      </c>
      <c r="B49" s="174" t="s">
        <v>7</v>
      </c>
      <c r="C49" s="166">
        <v>15</v>
      </c>
      <c r="D49" s="166">
        <v>4</v>
      </c>
      <c r="E49" s="162">
        <v>11</v>
      </c>
      <c r="F49" s="219">
        <f>G49+H49+K49</f>
        <v>278.95099999999996</v>
      </c>
      <c r="G49" s="219">
        <v>0.46</v>
      </c>
      <c r="H49" s="219">
        <v>273.49099999999999</v>
      </c>
      <c r="I49" s="219">
        <v>1.391</v>
      </c>
      <c r="J49" s="219">
        <v>0</v>
      </c>
      <c r="K49" s="219">
        <v>5</v>
      </c>
      <c r="L49" s="219">
        <v>0</v>
      </c>
      <c r="M49" s="219">
        <f>F49/E49*1000</f>
        <v>25359.181818181813</v>
      </c>
      <c r="N49" s="162" t="s">
        <v>2</v>
      </c>
      <c r="O49" s="162" t="s">
        <v>2</v>
      </c>
    </row>
    <row r="50" spans="1:15" ht="21.75" customHeight="1">
      <c r="A50" s="307"/>
      <c r="B50" s="185" t="s">
        <v>3</v>
      </c>
      <c r="C50" s="166"/>
      <c r="D50" s="168"/>
      <c r="E50" s="170"/>
      <c r="F50" s="216"/>
      <c r="G50" s="216"/>
      <c r="H50" s="216"/>
      <c r="I50" s="216"/>
      <c r="J50" s="216"/>
      <c r="K50" s="216"/>
      <c r="L50" s="216"/>
      <c r="M50" s="216"/>
      <c r="N50" s="162"/>
      <c r="O50" s="162"/>
    </row>
    <row r="51" spans="1:15" ht="40.5" customHeight="1">
      <c r="A51" s="307"/>
      <c r="B51" s="208" t="s">
        <v>87</v>
      </c>
      <c r="C51" s="209" t="s">
        <v>32</v>
      </c>
      <c r="D51" s="214" t="s">
        <v>32</v>
      </c>
      <c r="E51" s="213">
        <v>0.5</v>
      </c>
      <c r="F51" s="218">
        <f>G51+H51+K51</f>
        <v>6.391</v>
      </c>
      <c r="G51" s="218">
        <v>0</v>
      </c>
      <c r="H51" s="218">
        <v>1.391</v>
      </c>
      <c r="I51" s="218">
        <v>1.391</v>
      </c>
      <c r="J51" s="218">
        <v>0</v>
      </c>
      <c r="K51" s="218">
        <v>5</v>
      </c>
      <c r="L51" s="218">
        <v>0</v>
      </c>
      <c r="M51" s="218">
        <f t="shared" ref="M51:M52" si="10">F51/E51*1000</f>
        <v>12782</v>
      </c>
      <c r="N51" s="162" t="s">
        <v>2</v>
      </c>
      <c r="O51" s="162" t="s">
        <v>2</v>
      </c>
    </row>
    <row r="52" spans="1:15" ht="53.25" customHeight="1">
      <c r="A52" s="307">
        <v>8</v>
      </c>
      <c r="B52" s="174" t="s">
        <v>5</v>
      </c>
      <c r="C52" s="166">
        <v>416.6</v>
      </c>
      <c r="D52" s="215" t="s">
        <v>32</v>
      </c>
      <c r="E52" s="162">
        <v>331</v>
      </c>
      <c r="F52" s="219">
        <f>G52+H52</f>
        <v>4996.1840000000002</v>
      </c>
      <c r="G52" s="219">
        <v>20.331</v>
      </c>
      <c r="H52" s="219">
        <v>4975.8530000000001</v>
      </c>
      <c r="I52" s="219">
        <v>0</v>
      </c>
      <c r="J52" s="219">
        <v>0</v>
      </c>
      <c r="K52" s="219">
        <v>0</v>
      </c>
      <c r="L52" s="219">
        <v>0</v>
      </c>
      <c r="M52" s="219">
        <f t="shared" si="10"/>
        <v>15094.211480362539</v>
      </c>
      <c r="N52" s="162" t="s">
        <v>2</v>
      </c>
      <c r="O52" s="162" t="s">
        <v>2</v>
      </c>
    </row>
    <row r="53" spans="1:15" ht="21" customHeight="1">
      <c r="A53" s="307"/>
      <c r="B53" s="185" t="s">
        <v>3</v>
      </c>
      <c r="C53" s="166"/>
      <c r="D53" s="168"/>
      <c r="E53" s="170"/>
      <c r="F53" s="216"/>
      <c r="G53" s="216"/>
      <c r="H53" s="216"/>
      <c r="I53" s="216"/>
      <c r="J53" s="216"/>
      <c r="K53" s="216"/>
      <c r="L53" s="216"/>
      <c r="M53" s="216"/>
      <c r="N53" s="170"/>
      <c r="O53" s="170"/>
    </row>
    <row r="54" spans="1:15" s="237" customFormat="1" ht="33" customHeight="1">
      <c r="A54" s="307"/>
      <c r="B54" s="208" t="s">
        <v>87</v>
      </c>
      <c r="C54" s="209" t="s">
        <v>32</v>
      </c>
      <c r="D54" s="214" t="s">
        <v>32</v>
      </c>
      <c r="E54" s="213">
        <v>0</v>
      </c>
      <c r="F54" s="218">
        <v>0</v>
      </c>
      <c r="G54" s="218">
        <v>0</v>
      </c>
      <c r="H54" s="218">
        <v>0</v>
      </c>
      <c r="I54" s="218">
        <v>0</v>
      </c>
      <c r="J54" s="218">
        <v>0</v>
      </c>
      <c r="K54" s="218">
        <v>0</v>
      </c>
      <c r="L54" s="218">
        <v>0</v>
      </c>
      <c r="M54" s="218">
        <v>0</v>
      </c>
      <c r="N54" s="213" t="s">
        <v>2</v>
      </c>
      <c r="O54" s="213" t="s">
        <v>2</v>
      </c>
    </row>
    <row r="55" spans="1:15" ht="54" customHeight="1">
      <c r="A55" s="322" t="s">
        <v>15</v>
      </c>
      <c r="B55" s="323"/>
      <c r="C55" s="183"/>
      <c r="D55" s="183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</row>
    <row r="56" spans="1:15" s="29" customFormat="1" ht="15.75" customHeight="1">
      <c r="A56" s="324" t="s">
        <v>98</v>
      </c>
      <c r="B56" s="324"/>
      <c r="C56" s="183">
        <f>C58+C59+C60+C67</f>
        <v>117.08</v>
      </c>
      <c r="D56" s="168" t="s">
        <v>32</v>
      </c>
      <c r="E56" s="170">
        <f>E58+E59+E67+E60</f>
        <v>79.8</v>
      </c>
      <c r="F56" s="216">
        <f>F58+F59+F67+F60</f>
        <v>2166.1040000000003</v>
      </c>
      <c r="G56" s="216">
        <f t="shared" ref="G56:J56" si="11">G58+G59+G67+G60</f>
        <v>16.157</v>
      </c>
      <c r="H56" s="216">
        <f t="shared" si="11"/>
        <v>0</v>
      </c>
      <c r="I56" s="216">
        <f t="shared" si="11"/>
        <v>0</v>
      </c>
      <c r="J56" s="216">
        <f t="shared" si="11"/>
        <v>2149.9470000000001</v>
      </c>
      <c r="K56" s="216">
        <f t="shared" ref="K56:L56" si="12">K58+K59+K67</f>
        <v>0</v>
      </c>
      <c r="L56" s="216">
        <f t="shared" si="12"/>
        <v>0</v>
      </c>
      <c r="M56" s="216">
        <f>F56/E56*1000</f>
        <v>27144.160401002511</v>
      </c>
      <c r="N56" s="170" t="s">
        <v>2</v>
      </c>
      <c r="O56" s="170" t="s">
        <v>2</v>
      </c>
    </row>
    <row r="57" spans="1:15" ht="15.75" customHeight="1">
      <c r="A57" s="314" t="s">
        <v>3</v>
      </c>
      <c r="B57" s="315"/>
      <c r="C57" s="171"/>
      <c r="D57" s="171"/>
      <c r="E57" s="170"/>
      <c r="F57" s="216"/>
      <c r="G57" s="216"/>
      <c r="H57" s="216"/>
      <c r="I57" s="216"/>
      <c r="J57" s="216"/>
      <c r="K57" s="216"/>
      <c r="L57" s="216"/>
      <c r="M57" s="216"/>
      <c r="N57" s="170"/>
      <c r="O57" s="170"/>
    </row>
    <row r="58" spans="1:15" ht="15.75" customHeight="1">
      <c r="A58" s="173">
        <v>1</v>
      </c>
      <c r="B58" s="184" t="s">
        <v>4</v>
      </c>
      <c r="C58" s="166">
        <v>4</v>
      </c>
      <c r="D58" s="215" t="s">
        <v>32</v>
      </c>
      <c r="E58" s="162">
        <v>4</v>
      </c>
      <c r="F58" s="219">
        <f>G58+J58</f>
        <v>232.71200000000002</v>
      </c>
      <c r="G58" s="219">
        <v>3.4119999999999999</v>
      </c>
      <c r="H58" s="219">
        <v>0</v>
      </c>
      <c r="I58" s="219">
        <v>0</v>
      </c>
      <c r="J58" s="219">
        <v>229.3</v>
      </c>
      <c r="K58" s="219">
        <v>0</v>
      </c>
      <c r="L58" s="219">
        <v>0</v>
      </c>
      <c r="M58" s="219">
        <f>F58/E58*1000</f>
        <v>58178.000000000007</v>
      </c>
      <c r="N58" s="162" t="s">
        <v>2</v>
      </c>
      <c r="O58" s="162" t="s">
        <v>2</v>
      </c>
    </row>
    <row r="59" spans="1:15" ht="69" customHeight="1">
      <c r="A59" s="173">
        <v>2</v>
      </c>
      <c r="B59" s="174" t="s">
        <v>28</v>
      </c>
      <c r="C59" s="166">
        <v>3</v>
      </c>
      <c r="D59" s="215" t="s">
        <v>32</v>
      </c>
      <c r="E59" s="162">
        <v>3</v>
      </c>
      <c r="F59" s="219">
        <f t="shared" ref="F59:F67" si="13">G59+J59</f>
        <v>129.14699999999999</v>
      </c>
      <c r="G59" s="219">
        <v>3.0710000000000002</v>
      </c>
      <c r="H59" s="219">
        <v>0</v>
      </c>
      <c r="I59" s="219">
        <v>0</v>
      </c>
      <c r="J59" s="219">
        <v>126.07599999999999</v>
      </c>
      <c r="K59" s="219">
        <v>0</v>
      </c>
      <c r="L59" s="219">
        <v>0</v>
      </c>
      <c r="M59" s="219">
        <f>F59/E59*1000</f>
        <v>43049</v>
      </c>
      <c r="N59" s="162" t="s">
        <v>2</v>
      </c>
      <c r="O59" s="162" t="s">
        <v>2</v>
      </c>
    </row>
    <row r="60" spans="1:15" ht="101.25" customHeight="1">
      <c r="A60" s="316">
        <v>3</v>
      </c>
      <c r="B60" s="190" t="s">
        <v>31</v>
      </c>
      <c r="C60" s="191">
        <v>68.28</v>
      </c>
      <c r="D60" s="191">
        <v>7.59</v>
      </c>
      <c r="E60" s="162">
        <v>41.8</v>
      </c>
      <c r="F60" s="219">
        <f t="shared" si="13"/>
        <v>1352.1130000000001</v>
      </c>
      <c r="G60" s="219">
        <v>2.0840000000000001</v>
      </c>
      <c r="H60" s="219">
        <v>0</v>
      </c>
      <c r="I60" s="219">
        <v>0</v>
      </c>
      <c r="J60" s="219">
        <v>1350.029</v>
      </c>
      <c r="K60" s="219">
        <v>0</v>
      </c>
      <c r="L60" s="219">
        <v>0</v>
      </c>
      <c r="M60" s="228">
        <f>F60/E60*1000</f>
        <v>32347.200956937806</v>
      </c>
      <c r="N60" s="223">
        <f>(M60/32347.2)*100</f>
        <v>100.00000295833273</v>
      </c>
      <c r="O60" s="223">
        <f>(('январь 2020'!J47+'февраль 2020'!J47+'март 2020'!J47+'апрель 2020 '!J47+'Май Новая форма'!J48+июнь!J48+июль!J48+август!J48+32347.201)/9)/32347.2*100</f>
        <v>101.26680312514391</v>
      </c>
    </row>
    <row r="61" spans="1:15" ht="16.5" customHeight="1">
      <c r="A61" s="317"/>
      <c r="B61" s="187" t="s">
        <v>23</v>
      </c>
      <c r="C61" s="191"/>
      <c r="D61" s="192"/>
      <c r="E61" s="170"/>
      <c r="F61" s="216"/>
      <c r="G61" s="216"/>
      <c r="H61" s="216"/>
      <c r="I61" s="216"/>
      <c r="J61" s="216"/>
      <c r="K61" s="216"/>
      <c r="L61" s="216"/>
      <c r="M61" s="216"/>
      <c r="N61" s="177"/>
      <c r="O61" s="177"/>
    </row>
    <row r="62" spans="1:15" ht="25.5" customHeight="1">
      <c r="A62" s="318"/>
      <c r="B62" s="193" t="s">
        <v>55</v>
      </c>
      <c r="C62" s="226">
        <v>4</v>
      </c>
      <c r="D62" s="226">
        <v>0</v>
      </c>
      <c r="E62" s="213">
        <v>3</v>
      </c>
      <c r="F62" s="218">
        <f t="shared" si="13"/>
        <v>93.905000000000001</v>
      </c>
      <c r="G62" s="218">
        <v>0</v>
      </c>
      <c r="H62" s="218">
        <v>0</v>
      </c>
      <c r="I62" s="218">
        <v>0</v>
      </c>
      <c r="J62" s="218">
        <v>93.905000000000001</v>
      </c>
      <c r="K62" s="218">
        <v>0</v>
      </c>
      <c r="L62" s="218">
        <v>0</v>
      </c>
      <c r="M62" s="218">
        <f t="shared" ref="M62:M67" si="14">F62/E62*1000</f>
        <v>31301.666666666664</v>
      </c>
      <c r="N62" s="227"/>
      <c r="O62" s="177"/>
    </row>
    <row r="63" spans="1:15" ht="18.75" hidden="1">
      <c r="A63" s="173">
        <v>4</v>
      </c>
      <c r="B63" s="181" t="s">
        <v>35</v>
      </c>
      <c r="C63" s="166"/>
      <c r="D63" s="215"/>
      <c r="E63" s="162"/>
      <c r="F63" s="219">
        <f t="shared" si="13"/>
        <v>0</v>
      </c>
      <c r="G63" s="219"/>
      <c r="H63" s="219"/>
      <c r="I63" s="219"/>
      <c r="J63" s="219"/>
      <c r="K63" s="219"/>
      <c r="L63" s="219"/>
      <c r="M63" s="219" t="e">
        <f t="shared" si="14"/>
        <v>#DIV/0!</v>
      </c>
      <c r="N63" s="162"/>
      <c r="O63" s="170"/>
    </row>
    <row r="64" spans="1:15" ht="98.25" hidden="1" customHeight="1">
      <c r="A64" s="173">
        <v>5</v>
      </c>
      <c r="B64" s="181" t="s">
        <v>29</v>
      </c>
      <c r="C64" s="182"/>
      <c r="D64" s="215"/>
      <c r="E64" s="162"/>
      <c r="F64" s="219">
        <f t="shared" si="13"/>
        <v>0</v>
      </c>
      <c r="G64" s="219"/>
      <c r="H64" s="219"/>
      <c r="I64" s="219"/>
      <c r="J64" s="219"/>
      <c r="K64" s="219"/>
      <c r="L64" s="219"/>
      <c r="M64" s="219" t="e">
        <f t="shared" si="14"/>
        <v>#DIV/0!</v>
      </c>
      <c r="N64" s="162"/>
      <c r="O64" s="170"/>
    </row>
    <row r="65" spans="1:15" ht="78.75" hidden="1">
      <c r="A65" s="173">
        <v>6</v>
      </c>
      <c r="B65" s="181" t="s">
        <v>30</v>
      </c>
      <c r="C65" s="182"/>
      <c r="D65" s="215"/>
      <c r="E65" s="162"/>
      <c r="F65" s="219">
        <f t="shared" si="13"/>
        <v>0</v>
      </c>
      <c r="G65" s="219"/>
      <c r="H65" s="219"/>
      <c r="I65" s="219"/>
      <c r="J65" s="219"/>
      <c r="K65" s="219"/>
      <c r="L65" s="219"/>
      <c r="M65" s="219" t="e">
        <f t="shared" si="14"/>
        <v>#DIV/0!</v>
      </c>
      <c r="N65" s="162"/>
      <c r="O65" s="170"/>
    </row>
    <row r="66" spans="1:15" ht="31.5" hidden="1" customHeight="1">
      <c r="A66" s="173">
        <v>7</v>
      </c>
      <c r="B66" s="174" t="s">
        <v>7</v>
      </c>
      <c r="C66" s="166"/>
      <c r="D66" s="215"/>
      <c r="E66" s="162"/>
      <c r="F66" s="219">
        <f t="shared" si="13"/>
        <v>0</v>
      </c>
      <c r="G66" s="219"/>
      <c r="H66" s="219"/>
      <c r="I66" s="219"/>
      <c r="J66" s="219"/>
      <c r="K66" s="219"/>
      <c r="L66" s="219"/>
      <c r="M66" s="219" t="e">
        <f t="shared" si="14"/>
        <v>#DIV/0!</v>
      </c>
      <c r="N66" s="162"/>
      <c r="O66" s="170"/>
    </row>
    <row r="67" spans="1:15" ht="56.25" customHeight="1">
      <c r="A67" s="173">
        <v>8</v>
      </c>
      <c r="B67" s="174" t="s">
        <v>6</v>
      </c>
      <c r="C67" s="166">
        <v>41.8</v>
      </c>
      <c r="D67" s="166">
        <v>0.5</v>
      </c>
      <c r="E67" s="162">
        <v>31</v>
      </c>
      <c r="F67" s="219">
        <f t="shared" si="13"/>
        <v>452.13199999999995</v>
      </c>
      <c r="G67" s="219">
        <v>7.59</v>
      </c>
      <c r="H67" s="219">
        <v>0</v>
      </c>
      <c r="I67" s="219">
        <v>0</v>
      </c>
      <c r="J67" s="219">
        <v>444.54199999999997</v>
      </c>
      <c r="K67" s="219">
        <v>0</v>
      </c>
      <c r="L67" s="219">
        <v>0</v>
      </c>
      <c r="M67" s="219">
        <f t="shared" si="14"/>
        <v>14584.903225806449</v>
      </c>
      <c r="N67" s="162" t="s">
        <v>2</v>
      </c>
      <c r="O67" s="162" t="s">
        <v>2</v>
      </c>
    </row>
    <row r="68" spans="1:15" ht="19.5" customHeight="1">
      <c r="A68" s="325" t="s">
        <v>88</v>
      </c>
      <c r="B68" s="325"/>
      <c r="C68" s="325"/>
      <c r="D68" s="325"/>
      <c r="E68" s="325"/>
      <c r="F68" s="325"/>
      <c r="G68" s="325"/>
      <c r="H68" s="325"/>
      <c r="I68" s="194"/>
      <c r="J68" s="194"/>
      <c r="K68" s="194"/>
      <c r="L68" s="195"/>
      <c r="M68" s="195"/>
      <c r="N68" s="196"/>
      <c r="O68" s="196"/>
    </row>
    <row r="69" spans="1:15" ht="19.5" customHeight="1">
      <c r="A69" s="320" t="s">
        <v>89</v>
      </c>
      <c r="B69" s="320"/>
      <c r="C69" s="320"/>
      <c r="D69" s="320"/>
      <c r="E69" s="320"/>
      <c r="F69" s="320"/>
      <c r="G69" s="320"/>
      <c r="H69" s="320"/>
      <c r="I69" s="320"/>
      <c r="J69" s="320"/>
      <c r="K69" s="320"/>
      <c r="L69" s="320"/>
      <c r="M69" s="320"/>
      <c r="N69" s="320"/>
      <c r="O69" s="320"/>
    </row>
    <row r="70" spans="1:15" s="197" customFormat="1" ht="23.25" customHeight="1">
      <c r="A70" s="321" t="s">
        <v>90</v>
      </c>
      <c r="B70" s="321"/>
      <c r="C70" s="321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</row>
    <row r="71" spans="1:15" s="8" customFormat="1" ht="23.25" customHeight="1">
      <c r="A71" s="321" t="s">
        <v>91</v>
      </c>
      <c r="B71" s="321"/>
      <c r="C71" s="321"/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321"/>
      <c r="O71" s="321"/>
    </row>
    <row r="72" spans="1:15" ht="15" customHeight="1">
      <c r="A72" s="320"/>
      <c r="B72" s="320"/>
      <c r="C72" s="320"/>
      <c r="D72" s="320"/>
      <c r="E72" s="320"/>
      <c r="F72" s="320"/>
      <c r="G72" s="320"/>
      <c r="H72" s="320"/>
      <c r="I72" s="320"/>
      <c r="J72" s="320"/>
      <c r="K72" s="320"/>
      <c r="L72" s="320"/>
      <c r="M72" s="320"/>
      <c r="N72" s="320"/>
      <c r="O72" s="320"/>
    </row>
    <row r="73" spans="1:15" s="29" customFormat="1" ht="21" customHeight="1">
      <c r="A73" s="220"/>
      <c r="B73" s="221" t="s">
        <v>47</v>
      </c>
      <c r="C73" s="221"/>
      <c r="D73" s="221"/>
      <c r="E73" s="222"/>
      <c r="F73" s="221"/>
      <c r="G73" s="221" t="s">
        <v>97</v>
      </c>
      <c r="H73" s="221"/>
      <c r="I73" s="221"/>
      <c r="J73" s="221"/>
      <c r="K73" s="221"/>
      <c r="L73" s="221"/>
      <c r="M73" s="160"/>
      <c r="N73" s="220"/>
      <c r="O73" s="220"/>
    </row>
    <row r="74" spans="1:15" ht="18.75">
      <c r="A74" s="158"/>
      <c r="B74" s="198"/>
      <c r="C74" s="198"/>
      <c r="D74" s="198"/>
      <c r="E74" s="199" t="s">
        <v>8</v>
      </c>
      <c r="F74" s="198"/>
      <c r="G74" s="198"/>
      <c r="H74" s="198"/>
      <c r="I74" s="198"/>
      <c r="J74" s="198"/>
      <c r="K74" s="198"/>
      <c r="L74" s="198"/>
      <c r="M74" s="200"/>
      <c r="N74" s="158"/>
      <c r="O74" s="158"/>
    </row>
    <row r="75" spans="1:15" ht="114.6" customHeight="1">
      <c r="A75" s="158"/>
      <c r="B75" s="198" t="s">
        <v>9</v>
      </c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58"/>
      <c r="N75" s="158"/>
      <c r="O75" s="158"/>
    </row>
    <row r="76" spans="1:15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</row>
    <row r="77" spans="1:15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</row>
  </sheetData>
  <mergeCells count="47">
    <mergeCell ref="A69:O69"/>
    <mergeCell ref="A70:O70"/>
    <mergeCell ref="A71:O71"/>
    <mergeCell ref="A72:O72"/>
    <mergeCell ref="A52:A54"/>
    <mergeCell ref="A55:B55"/>
    <mergeCell ref="A56:B56"/>
    <mergeCell ref="A57:B57"/>
    <mergeCell ref="A60:A62"/>
    <mergeCell ref="A68:H68"/>
    <mergeCell ref="A49:A51"/>
    <mergeCell ref="A16:B16"/>
    <mergeCell ref="A17:B17"/>
    <mergeCell ref="A18:B18"/>
    <mergeCell ref="A19:B19"/>
    <mergeCell ref="A22:A24"/>
    <mergeCell ref="A30:B30"/>
    <mergeCell ref="A31:B31"/>
    <mergeCell ref="A32:B32"/>
    <mergeCell ref="A33:A35"/>
    <mergeCell ref="A36:A38"/>
    <mergeCell ref="A39:A45"/>
    <mergeCell ref="O9:O14"/>
    <mergeCell ref="C10:C14"/>
    <mergeCell ref="D10:D14"/>
    <mergeCell ref="F10:F14"/>
    <mergeCell ref="G10:L10"/>
    <mergeCell ref="G11:I11"/>
    <mergeCell ref="J11:J14"/>
    <mergeCell ref="K11:K14"/>
    <mergeCell ref="L11:L14"/>
    <mergeCell ref="G12:G14"/>
    <mergeCell ref="N9:N14"/>
    <mergeCell ref="A9:B15"/>
    <mergeCell ref="C9:D9"/>
    <mergeCell ref="E9:E14"/>
    <mergeCell ref="F9:L9"/>
    <mergeCell ref="M9:M14"/>
    <mergeCell ref="H12:I12"/>
    <mergeCell ref="H13:H14"/>
    <mergeCell ref="C15:D15"/>
    <mergeCell ref="B7:O7"/>
    <mergeCell ref="B2:O2"/>
    <mergeCell ref="B3:O3"/>
    <mergeCell ref="B4:O4"/>
    <mergeCell ref="B5:O5"/>
    <mergeCell ref="B6:O6"/>
  </mergeCells>
  <pageMargins left="0.70866141732283472" right="0.70866141732283472" top="0.74803149606299213" bottom="0.74803149606299213" header="0.31496062992125984" footer="0.31496062992125984"/>
  <pageSetup paperSize="9" scale="49" fitToWidth="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январь 2020</vt:lpstr>
      <vt:lpstr>февраль 2020</vt:lpstr>
      <vt:lpstr>март 2020</vt:lpstr>
      <vt:lpstr>апрель 2020 </vt:lpstr>
      <vt:lpstr>Май Новая форма</vt:lpstr>
      <vt:lpstr>июнь</vt:lpstr>
      <vt:lpstr>июль</vt:lpstr>
      <vt:lpstr>август</vt:lpstr>
      <vt:lpstr>сентябрь(фед.бюд.)</vt:lpstr>
      <vt:lpstr>август!Область_печати</vt:lpstr>
      <vt:lpstr>'апрель 2020 '!Область_печати</vt:lpstr>
      <vt:lpstr>июль!Область_печати</vt:lpstr>
      <vt:lpstr>июнь!Область_печати</vt:lpstr>
      <vt:lpstr>'Май Новая форма'!Область_печати</vt:lpstr>
      <vt:lpstr>'март 2020'!Область_печати</vt:lpstr>
      <vt:lpstr>'сентябрь(фед.бюд.)'!Область_печати</vt:lpstr>
      <vt:lpstr>'февраль 2020'!Область_печати</vt:lpstr>
      <vt:lpstr>'январь 2020'!Область_печати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2020-10-05T10:56:47Z</cp:lastPrinted>
  <dcterms:created xsi:type="dcterms:W3CDTF">2013-04-16T11:53:23Z</dcterms:created>
  <dcterms:modified xsi:type="dcterms:W3CDTF">2020-10-05T12:54:48Z</dcterms:modified>
</cp:coreProperties>
</file>