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60" windowWidth="15480" windowHeight="10550" activeTab="9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</sheets>
  <definedNames>
    <definedName name="_xlnm.Print_Titles" localSheetId="0">Январь!$13:$13</definedName>
    <definedName name="_xlnm.Print_Area" localSheetId="3">Апрель!$A$1:$P$68</definedName>
    <definedName name="_xlnm.Print_Area" localSheetId="6">Июль!$A$1:$P$68</definedName>
    <definedName name="_xlnm.Print_Area" localSheetId="5">Июнь!$A$1:$P$68</definedName>
    <definedName name="_xlnm.Print_Area" localSheetId="0">Январь!$A$1:$P$69</definedName>
  </definedNames>
  <calcPr calcId="145621"/>
</workbook>
</file>

<file path=xl/calcChain.xml><?xml version="1.0" encoding="utf-8"?>
<calcChain xmlns="http://schemas.openxmlformats.org/spreadsheetml/2006/main">
  <c r="E49" i="10" l="1"/>
  <c r="K49" i="10" s="1"/>
  <c r="E48" i="10"/>
  <c r="K48" i="10" s="1"/>
  <c r="K47" i="10"/>
  <c r="E47" i="10"/>
  <c r="E46" i="10"/>
  <c r="K46" i="10" s="1"/>
  <c r="K45" i="10"/>
  <c r="E45" i="10"/>
  <c r="E44" i="10"/>
  <c r="K44" i="10" s="1"/>
  <c r="M44" i="10" s="1"/>
  <c r="E43" i="10"/>
  <c r="K43" i="10" s="1"/>
  <c r="E42" i="10"/>
  <c r="J40" i="10"/>
  <c r="I40" i="10"/>
  <c r="H40" i="10"/>
  <c r="G40" i="10"/>
  <c r="F40" i="10"/>
  <c r="D40" i="10"/>
  <c r="B40" i="10"/>
  <c r="E38" i="10"/>
  <c r="K38" i="10" s="1"/>
  <c r="E37" i="10"/>
  <c r="K37" i="10" s="1"/>
  <c r="E36" i="10"/>
  <c r="K36" i="10" s="1"/>
  <c r="K35" i="10"/>
  <c r="E35" i="10"/>
  <c r="E34" i="10"/>
  <c r="K34" i="10" s="1"/>
  <c r="K33" i="10"/>
  <c r="E33" i="10"/>
  <c r="E32" i="10"/>
  <c r="K32" i="10" s="1"/>
  <c r="M32" i="10" s="1"/>
  <c r="E30" i="10"/>
  <c r="K30" i="10" s="1"/>
  <c r="M30" i="10" s="1"/>
  <c r="E29" i="10"/>
  <c r="E28" i="10"/>
  <c r="K28" i="10" s="1"/>
  <c r="J26" i="10"/>
  <c r="I26" i="10"/>
  <c r="H26" i="10"/>
  <c r="G26" i="10"/>
  <c r="F26" i="10"/>
  <c r="D26" i="10"/>
  <c r="B26" i="10"/>
  <c r="E24" i="10"/>
  <c r="K24" i="10" s="1"/>
  <c r="E23" i="10"/>
  <c r="K23" i="10" s="1"/>
  <c r="K22" i="10"/>
  <c r="E22" i="10"/>
  <c r="E21" i="10"/>
  <c r="K21" i="10" s="1"/>
  <c r="K20" i="10"/>
  <c r="E20" i="10"/>
  <c r="E19" i="10"/>
  <c r="K19" i="10" s="1"/>
  <c r="M19" i="10" s="1"/>
  <c r="E18" i="10"/>
  <c r="K18" i="10" s="1"/>
  <c r="E17" i="10"/>
  <c r="K17" i="10" s="1"/>
  <c r="J15" i="10"/>
  <c r="I15" i="10"/>
  <c r="H15" i="10"/>
  <c r="G15" i="10"/>
  <c r="F15" i="10"/>
  <c r="D15" i="10"/>
  <c r="B15" i="10"/>
  <c r="E40" i="10" l="1"/>
  <c r="K42" i="10"/>
  <c r="K40" i="10"/>
  <c r="L32" i="10"/>
  <c r="E26" i="10"/>
  <c r="L30" i="10"/>
  <c r="K26" i="10"/>
  <c r="K15" i="10"/>
  <c r="E15" i="10"/>
  <c r="L19" i="10"/>
  <c r="K29" i="10"/>
  <c r="L44" i="10"/>
  <c r="K40" i="9"/>
  <c r="K26" i="9"/>
  <c r="K15" i="9"/>
  <c r="E49" i="9" l="1"/>
  <c r="K49" i="9" s="1"/>
  <c r="E48" i="9"/>
  <c r="K48" i="9" s="1"/>
  <c r="E47" i="9"/>
  <c r="K47" i="9" s="1"/>
  <c r="E46" i="9"/>
  <c r="K46" i="9" s="1"/>
  <c r="E45" i="9"/>
  <c r="K45" i="9" s="1"/>
  <c r="E44" i="9"/>
  <c r="K44" i="9" s="1"/>
  <c r="E43" i="9"/>
  <c r="K43" i="9" s="1"/>
  <c r="E42" i="9"/>
  <c r="K42" i="9" s="1"/>
  <c r="J40" i="9"/>
  <c r="I40" i="9"/>
  <c r="H40" i="9"/>
  <c r="G40" i="9"/>
  <c r="F40" i="9"/>
  <c r="D40" i="9"/>
  <c r="B40" i="9"/>
  <c r="E38" i="9"/>
  <c r="K38" i="9" s="1"/>
  <c r="E37" i="9"/>
  <c r="K37" i="9" s="1"/>
  <c r="K36" i="9"/>
  <c r="E36" i="9"/>
  <c r="K35" i="9"/>
  <c r="E35" i="9"/>
  <c r="K34" i="9"/>
  <c r="E34" i="9"/>
  <c r="K33" i="9"/>
  <c r="E33" i="9"/>
  <c r="E32" i="9"/>
  <c r="K32" i="9" s="1"/>
  <c r="L32" i="9" s="1"/>
  <c r="E30" i="9"/>
  <c r="K30" i="9" s="1"/>
  <c r="L30" i="9" s="1"/>
  <c r="E29" i="9"/>
  <c r="K29" i="9" s="1"/>
  <c r="E28" i="9"/>
  <c r="J26" i="9"/>
  <c r="I26" i="9"/>
  <c r="H26" i="9"/>
  <c r="G26" i="9"/>
  <c r="F26" i="9"/>
  <c r="D26" i="9"/>
  <c r="B26" i="9"/>
  <c r="E24" i="9"/>
  <c r="K24" i="9" s="1"/>
  <c r="E23" i="9"/>
  <c r="K23" i="9" s="1"/>
  <c r="E22" i="9"/>
  <c r="K22" i="9" s="1"/>
  <c r="E21" i="9"/>
  <c r="K21" i="9" s="1"/>
  <c r="E20" i="9"/>
  <c r="K20" i="9" s="1"/>
  <c r="E19" i="9"/>
  <c r="K19" i="9" s="1"/>
  <c r="E18" i="9"/>
  <c r="K18" i="9" s="1"/>
  <c r="E17" i="9"/>
  <c r="K17" i="9" s="1"/>
  <c r="J15" i="9"/>
  <c r="I15" i="9"/>
  <c r="H15" i="9"/>
  <c r="G15" i="9"/>
  <c r="F15" i="9"/>
  <c r="D15" i="9"/>
  <c r="B15" i="9"/>
  <c r="E26" i="9" l="1"/>
  <c r="K28" i="9"/>
  <c r="M44" i="9"/>
  <c r="L44" i="9"/>
  <c r="M19" i="9"/>
  <c r="L19" i="9"/>
  <c r="M30" i="9"/>
  <c r="M32" i="9"/>
  <c r="E15" i="9"/>
  <c r="E40" i="9"/>
  <c r="E49" i="8"/>
  <c r="K49" i="8" s="1"/>
  <c r="E48" i="8"/>
  <c r="K48" i="8" s="1"/>
  <c r="E47" i="8"/>
  <c r="K47" i="8" s="1"/>
  <c r="E46" i="8"/>
  <c r="K46" i="8" s="1"/>
  <c r="E45" i="8"/>
  <c r="K45" i="8" s="1"/>
  <c r="E44" i="8"/>
  <c r="K44" i="8" s="1"/>
  <c r="E43" i="8"/>
  <c r="K43" i="8" s="1"/>
  <c r="E42" i="8"/>
  <c r="K42" i="8" s="1"/>
  <c r="J40" i="8"/>
  <c r="I40" i="8"/>
  <c r="H40" i="8"/>
  <c r="G40" i="8"/>
  <c r="F40" i="8"/>
  <c r="D40" i="8"/>
  <c r="B40" i="8"/>
  <c r="E38" i="8"/>
  <c r="K38" i="8" s="1"/>
  <c r="E37" i="8"/>
  <c r="K37" i="8" s="1"/>
  <c r="E36" i="8"/>
  <c r="K36" i="8" s="1"/>
  <c r="E35" i="8"/>
  <c r="K35" i="8" s="1"/>
  <c r="E34" i="8"/>
  <c r="K34" i="8" s="1"/>
  <c r="E33" i="8"/>
  <c r="K33" i="8" s="1"/>
  <c r="E32" i="8"/>
  <c r="K32" i="8" s="1"/>
  <c r="E30" i="8"/>
  <c r="K30" i="8" s="1"/>
  <c r="E29" i="8"/>
  <c r="K29" i="8" s="1"/>
  <c r="E28" i="8"/>
  <c r="K28" i="8" s="1"/>
  <c r="J26" i="8"/>
  <c r="I26" i="8"/>
  <c r="H26" i="8"/>
  <c r="G26" i="8"/>
  <c r="F26" i="8"/>
  <c r="D26" i="8"/>
  <c r="B26" i="8"/>
  <c r="E24" i="8"/>
  <c r="K24" i="8" s="1"/>
  <c r="E23" i="8"/>
  <c r="K23" i="8" s="1"/>
  <c r="E22" i="8"/>
  <c r="K22" i="8" s="1"/>
  <c r="E21" i="8"/>
  <c r="K21" i="8" s="1"/>
  <c r="E20" i="8"/>
  <c r="K20" i="8" s="1"/>
  <c r="E19" i="8"/>
  <c r="K19" i="8" s="1"/>
  <c r="E18" i="8"/>
  <c r="K18" i="8" s="1"/>
  <c r="E17" i="8"/>
  <c r="K17" i="8" s="1"/>
  <c r="J15" i="8"/>
  <c r="I15" i="8"/>
  <c r="H15" i="8"/>
  <c r="G15" i="8"/>
  <c r="F15" i="8"/>
  <c r="D15" i="8"/>
  <c r="B15" i="8"/>
  <c r="E26" i="8" l="1"/>
  <c r="K40" i="8"/>
  <c r="E15" i="8"/>
  <c r="K15" i="8"/>
  <c r="K26" i="8"/>
  <c r="E40" i="8"/>
  <c r="M19" i="8"/>
  <c r="L19" i="8"/>
  <c r="M30" i="8"/>
  <c r="L30" i="8"/>
  <c r="M32" i="8"/>
  <c r="L32" i="8"/>
  <c r="M44" i="8"/>
  <c r="L44" i="8"/>
  <c r="G15" i="7"/>
  <c r="G15" i="6"/>
  <c r="B15" i="7"/>
  <c r="E49" i="7" l="1"/>
  <c r="K49" i="7" s="1"/>
  <c r="E48" i="7"/>
  <c r="K48" i="7" s="1"/>
  <c r="E47" i="7"/>
  <c r="K47" i="7" s="1"/>
  <c r="E46" i="7"/>
  <c r="K46" i="7" s="1"/>
  <c r="E45" i="7"/>
  <c r="K45" i="7" s="1"/>
  <c r="E44" i="7"/>
  <c r="K44" i="7" s="1"/>
  <c r="E43" i="7"/>
  <c r="K43" i="7" s="1"/>
  <c r="E42" i="7"/>
  <c r="K42" i="7" s="1"/>
  <c r="K40" i="7" s="1"/>
  <c r="J40" i="7"/>
  <c r="I40" i="7"/>
  <c r="H40" i="7"/>
  <c r="G40" i="7"/>
  <c r="F40" i="7"/>
  <c r="D40" i="7"/>
  <c r="B40" i="7"/>
  <c r="E38" i="7"/>
  <c r="K38" i="7" s="1"/>
  <c r="E37" i="7"/>
  <c r="K37" i="7" s="1"/>
  <c r="E36" i="7"/>
  <c r="K36" i="7" s="1"/>
  <c r="E35" i="7"/>
  <c r="K35" i="7" s="1"/>
  <c r="E34" i="7"/>
  <c r="K34" i="7" s="1"/>
  <c r="E33" i="7"/>
  <c r="K33" i="7" s="1"/>
  <c r="E32" i="7"/>
  <c r="K32" i="7" s="1"/>
  <c r="E30" i="7"/>
  <c r="K30" i="7" s="1"/>
  <c r="E29" i="7"/>
  <c r="K29" i="7" s="1"/>
  <c r="E28" i="7"/>
  <c r="K28" i="7" s="1"/>
  <c r="J26" i="7"/>
  <c r="I26" i="7"/>
  <c r="H26" i="7"/>
  <c r="G26" i="7"/>
  <c r="F26" i="7"/>
  <c r="E26" i="7"/>
  <c r="D26" i="7"/>
  <c r="B26" i="7"/>
  <c r="E24" i="7"/>
  <c r="K24" i="7" s="1"/>
  <c r="E23" i="7"/>
  <c r="K23" i="7" s="1"/>
  <c r="E22" i="7"/>
  <c r="K22" i="7" s="1"/>
  <c r="E21" i="7"/>
  <c r="K21" i="7" s="1"/>
  <c r="E20" i="7"/>
  <c r="K20" i="7" s="1"/>
  <c r="E19" i="7"/>
  <c r="K19" i="7" s="1"/>
  <c r="K15" i="7" s="1"/>
  <c r="E18" i="7"/>
  <c r="K18" i="7" s="1"/>
  <c r="E17" i="7"/>
  <c r="K17" i="7" s="1"/>
  <c r="J15" i="7"/>
  <c r="I15" i="7"/>
  <c r="H15" i="7"/>
  <c r="F15" i="7"/>
  <c r="D15" i="7"/>
  <c r="E49" i="6"/>
  <c r="K49" i="6" s="1"/>
  <c r="E48" i="6"/>
  <c r="K48" i="6" s="1"/>
  <c r="E47" i="6"/>
  <c r="K47" i="6" s="1"/>
  <c r="E46" i="6"/>
  <c r="K46" i="6" s="1"/>
  <c r="E45" i="6"/>
  <c r="K45" i="6" s="1"/>
  <c r="E44" i="6"/>
  <c r="K44" i="6" s="1"/>
  <c r="E43" i="6"/>
  <c r="K43" i="6" s="1"/>
  <c r="E42" i="6"/>
  <c r="K42" i="6" s="1"/>
  <c r="K40" i="6" s="1"/>
  <c r="J40" i="6"/>
  <c r="I40" i="6"/>
  <c r="H40" i="6"/>
  <c r="G40" i="6"/>
  <c r="F40" i="6"/>
  <c r="D40" i="6"/>
  <c r="B40" i="6"/>
  <c r="E38" i="6"/>
  <c r="K38" i="6" s="1"/>
  <c r="E37" i="6"/>
  <c r="K37" i="6" s="1"/>
  <c r="E36" i="6"/>
  <c r="K36" i="6" s="1"/>
  <c r="E35" i="6"/>
  <c r="K35" i="6" s="1"/>
  <c r="E34" i="6"/>
  <c r="K34" i="6" s="1"/>
  <c r="E33" i="6"/>
  <c r="K33" i="6" s="1"/>
  <c r="E32" i="6"/>
  <c r="K32" i="6" s="1"/>
  <c r="E30" i="6"/>
  <c r="K30" i="6" s="1"/>
  <c r="E29" i="6"/>
  <c r="K29" i="6" s="1"/>
  <c r="E28" i="6"/>
  <c r="K28" i="6" s="1"/>
  <c r="J26" i="6"/>
  <c r="I26" i="6"/>
  <c r="H26" i="6"/>
  <c r="G26" i="6"/>
  <c r="F26" i="6"/>
  <c r="D26" i="6"/>
  <c r="B26" i="6"/>
  <c r="E24" i="6"/>
  <c r="K24" i="6" s="1"/>
  <c r="E23" i="6"/>
  <c r="K23" i="6" s="1"/>
  <c r="E22" i="6"/>
  <c r="K22" i="6" s="1"/>
  <c r="E21" i="6"/>
  <c r="K21" i="6" s="1"/>
  <c r="E20" i="6"/>
  <c r="K20" i="6" s="1"/>
  <c r="E19" i="6"/>
  <c r="K19" i="6" s="1"/>
  <c r="E18" i="6"/>
  <c r="K18" i="6" s="1"/>
  <c r="E17" i="6"/>
  <c r="K17" i="6" s="1"/>
  <c r="K15" i="6" s="1"/>
  <c r="J15" i="6"/>
  <c r="I15" i="6"/>
  <c r="H15" i="6"/>
  <c r="F15" i="6"/>
  <c r="D15" i="6"/>
  <c r="B15" i="6"/>
  <c r="E15" i="7" l="1"/>
  <c r="K26" i="7"/>
  <c r="E40" i="7"/>
  <c r="K26" i="6"/>
  <c r="M19" i="7"/>
  <c r="L19" i="7"/>
  <c r="M30" i="7"/>
  <c r="L30" i="7"/>
  <c r="M32" i="7"/>
  <c r="L32" i="7"/>
  <c r="M44" i="7"/>
  <c r="L44" i="7"/>
  <c r="M32" i="6"/>
  <c r="L32" i="6"/>
  <c r="M19" i="6"/>
  <c r="L19" i="6"/>
  <c r="M30" i="6"/>
  <c r="L30" i="6"/>
  <c r="L44" i="6"/>
  <c r="M44" i="6"/>
  <c r="E15" i="6"/>
  <c r="E40" i="6"/>
  <c r="E26" i="6"/>
  <c r="E43" i="5"/>
  <c r="E49" i="5" l="1"/>
  <c r="K49" i="5" s="1"/>
  <c r="E48" i="5"/>
  <c r="K48" i="5" s="1"/>
  <c r="E47" i="5"/>
  <c r="K47" i="5" s="1"/>
  <c r="E46" i="5"/>
  <c r="K46" i="5" s="1"/>
  <c r="E45" i="5"/>
  <c r="K45" i="5" s="1"/>
  <c r="E44" i="5"/>
  <c r="K44" i="5" s="1"/>
  <c r="K43" i="5"/>
  <c r="E42" i="5"/>
  <c r="K42" i="5" s="1"/>
  <c r="K40" i="5" s="1"/>
  <c r="J40" i="5"/>
  <c r="I40" i="5"/>
  <c r="H40" i="5"/>
  <c r="G40" i="5"/>
  <c r="F40" i="5"/>
  <c r="D40" i="5"/>
  <c r="B40" i="5"/>
  <c r="E38" i="5"/>
  <c r="K38" i="5" s="1"/>
  <c r="E37" i="5"/>
  <c r="K37" i="5" s="1"/>
  <c r="E36" i="5"/>
  <c r="K36" i="5" s="1"/>
  <c r="E35" i="5"/>
  <c r="K35" i="5" s="1"/>
  <c r="E34" i="5"/>
  <c r="K34" i="5" s="1"/>
  <c r="E33" i="5"/>
  <c r="K33" i="5" s="1"/>
  <c r="E32" i="5"/>
  <c r="K32" i="5" s="1"/>
  <c r="E30" i="5"/>
  <c r="K30" i="5" s="1"/>
  <c r="E29" i="5"/>
  <c r="K29" i="5" s="1"/>
  <c r="E28" i="5"/>
  <c r="K28" i="5" s="1"/>
  <c r="J26" i="5"/>
  <c r="I26" i="5"/>
  <c r="H26" i="5"/>
  <c r="G26" i="5"/>
  <c r="F26" i="5"/>
  <c r="E26" i="5"/>
  <c r="D26" i="5"/>
  <c r="B26" i="5"/>
  <c r="E24" i="5"/>
  <c r="K24" i="5" s="1"/>
  <c r="E23" i="5"/>
  <c r="K23" i="5" s="1"/>
  <c r="E22" i="5"/>
  <c r="K22" i="5" s="1"/>
  <c r="E21" i="5"/>
  <c r="K21" i="5" s="1"/>
  <c r="E20" i="5"/>
  <c r="K20" i="5" s="1"/>
  <c r="E19" i="5"/>
  <c r="K19" i="5" s="1"/>
  <c r="M19" i="5" s="1"/>
  <c r="E18" i="5"/>
  <c r="K18" i="5" s="1"/>
  <c r="E17" i="5"/>
  <c r="K17" i="5" s="1"/>
  <c r="J15" i="5"/>
  <c r="I15" i="5"/>
  <c r="H15" i="5"/>
  <c r="G15" i="5"/>
  <c r="F15" i="5"/>
  <c r="E15" i="5"/>
  <c r="D15" i="5"/>
  <c r="B15" i="5"/>
  <c r="K15" i="5" l="1"/>
  <c r="K26" i="5"/>
  <c r="E40" i="5"/>
  <c r="L19" i="5"/>
  <c r="M30" i="5"/>
  <c r="L30" i="5"/>
  <c r="M32" i="5"/>
  <c r="L32" i="5"/>
  <c r="M44" i="5"/>
  <c r="L44" i="5"/>
  <c r="J40" i="4"/>
  <c r="J40" i="3"/>
  <c r="J15" i="3"/>
  <c r="H15" i="4"/>
  <c r="H26" i="4" l="1"/>
  <c r="E49" i="4"/>
  <c r="K49" i="4" s="1"/>
  <c r="E48" i="4"/>
  <c r="K48" i="4" s="1"/>
  <c r="E47" i="4"/>
  <c r="K47" i="4" s="1"/>
  <c r="E46" i="4"/>
  <c r="K46" i="4" s="1"/>
  <c r="E45" i="4"/>
  <c r="K45" i="4" s="1"/>
  <c r="E44" i="4"/>
  <c r="K44" i="4" s="1"/>
  <c r="E43" i="4"/>
  <c r="K43" i="4" s="1"/>
  <c r="E42" i="4"/>
  <c r="K42" i="4" s="1"/>
  <c r="I40" i="4"/>
  <c r="H40" i="4"/>
  <c r="G40" i="4"/>
  <c r="F40" i="4"/>
  <c r="E40" i="4"/>
  <c r="D40" i="4"/>
  <c r="B40" i="4"/>
  <c r="E38" i="4"/>
  <c r="K38" i="4" s="1"/>
  <c r="E37" i="4"/>
  <c r="K37" i="4" s="1"/>
  <c r="E36" i="4"/>
  <c r="K36" i="4" s="1"/>
  <c r="E35" i="4"/>
  <c r="K35" i="4" s="1"/>
  <c r="E34" i="4"/>
  <c r="K34" i="4" s="1"/>
  <c r="E33" i="4"/>
  <c r="K33" i="4" s="1"/>
  <c r="E32" i="4"/>
  <c r="K32" i="4" s="1"/>
  <c r="E30" i="4"/>
  <c r="K30" i="4" s="1"/>
  <c r="E29" i="4"/>
  <c r="K29" i="4" s="1"/>
  <c r="E28" i="4"/>
  <c r="K28" i="4" s="1"/>
  <c r="K26" i="4" s="1"/>
  <c r="J26" i="4"/>
  <c r="I26" i="4"/>
  <c r="G26" i="4"/>
  <c r="F26" i="4"/>
  <c r="D26" i="4"/>
  <c r="B26" i="4"/>
  <c r="E24" i="4"/>
  <c r="K24" i="4" s="1"/>
  <c r="E23" i="4"/>
  <c r="K23" i="4" s="1"/>
  <c r="E22" i="4"/>
  <c r="K22" i="4" s="1"/>
  <c r="E21" i="4"/>
  <c r="K21" i="4" s="1"/>
  <c r="E20" i="4"/>
  <c r="K20" i="4" s="1"/>
  <c r="E19" i="4"/>
  <c r="K19" i="4" s="1"/>
  <c r="E18" i="4"/>
  <c r="K18" i="4" s="1"/>
  <c r="E17" i="4"/>
  <c r="K17" i="4" s="1"/>
  <c r="J15" i="4"/>
  <c r="I15" i="4"/>
  <c r="G15" i="4"/>
  <c r="F15" i="4"/>
  <c r="E15" i="4"/>
  <c r="D15" i="4"/>
  <c r="B15" i="4"/>
  <c r="E26" i="4" l="1"/>
  <c r="K15" i="4"/>
  <c r="K40" i="4"/>
  <c r="M19" i="4"/>
  <c r="L19" i="4"/>
  <c r="M30" i="4"/>
  <c r="L30" i="4"/>
  <c r="M32" i="4"/>
  <c r="L32" i="4"/>
  <c r="M44" i="4"/>
  <c r="L44" i="4"/>
  <c r="E49" i="3" l="1"/>
  <c r="K49" i="3" s="1"/>
  <c r="E48" i="3"/>
  <c r="K48" i="3" s="1"/>
  <c r="E47" i="3"/>
  <c r="K47" i="3" s="1"/>
  <c r="E46" i="3"/>
  <c r="K46" i="3" s="1"/>
  <c r="E45" i="3"/>
  <c r="K45" i="3" s="1"/>
  <c r="E44" i="3"/>
  <c r="K44" i="3" s="1"/>
  <c r="E43" i="3"/>
  <c r="K43" i="3" s="1"/>
  <c r="E42" i="3"/>
  <c r="K42" i="3" s="1"/>
  <c r="K40" i="3" s="1"/>
  <c r="I40" i="3"/>
  <c r="H40" i="3"/>
  <c r="G40" i="3"/>
  <c r="F40" i="3"/>
  <c r="D40" i="3"/>
  <c r="B40" i="3"/>
  <c r="E38" i="3"/>
  <c r="K38" i="3" s="1"/>
  <c r="E37" i="3"/>
  <c r="K37" i="3" s="1"/>
  <c r="E36" i="3"/>
  <c r="K36" i="3" s="1"/>
  <c r="E35" i="3"/>
  <c r="K35" i="3" s="1"/>
  <c r="E34" i="3"/>
  <c r="K34" i="3" s="1"/>
  <c r="E33" i="3"/>
  <c r="K33" i="3" s="1"/>
  <c r="E32" i="3"/>
  <c r="K32" i="3" s="1"/>
  <c r="E30" i="3"/>
  <c r="K30" i="3" s="1"/>
  <c r="E29" i="3"/>
  <c r="K29" i="3" s="1"/>
  <c r="E28" i="3"/>
  <c r="K28" i="3" s="1"/>
  <c r="J26" i="3"/>
  <c r="I26" i="3"/>
  <c r="H26" i="3"/>
  <c r="G26" i="3"/>
  <c r="F26" i="3"/>
  <c r="D26" i="3"/>
  <c r="B26" i="3"/>
  <c r="E24" i="3"/>
  <c r="K24" i="3" s="1"/>
  <c r="E23" i="3"/>
  <c r="K23" i="3" s="1"/>
  <c r="E22" i="3"/>
  <c r="K22" i="3" s="1"/>
  <c r="E21" i="3"/>
  <c r="K21" i="3" s="1"/>
  <c r="E20" i="3"/>
  <c r="K20" i="3" s="1"/>
  <c r="E19" i="3"/>
  <c r="K19" i="3" s="1"/>
  <c r="L19" i="3" s="1"/>
  <c r="E18" i="3"/>
  <c r="K18" i="3" s="1"/>
  <c r="E17" i="3"/>
  <c r="K17" i="3" s="1"/>
  <c r="I15" i="3"/>
  <c r="H15" i="3"/>
  <c r="G15" i="3"/>
  <c r="F15" i="3"/>
  <c r="D15" i="3"/>
  <c r="B15" i="3"/>
  <c r="E26" i="3" l="1"/>
  <c r="E15" i="3"/>
  <c r="K15" i="3"/>
  <c r="K26" i="3"/>
  <c r="E40" i="3"/>
  <c r="M19" i="3"/>
  <c r="M30" i="3"/>
  <c r="L30" i="3"/>
  <c r="M32" i="3"/>
  <c r="L32" i="3"/>
  <c r="M44" i="3"/>
  <c r="L44" i="3"/>
  <c r="E32" i="2" l="1"/>
  <c r="K32" i="2" s="1"/>
  <c r="L32" i="2" s="1"/>
  <c r="E30" i="2"/>
  <c r="K30" i="2" s="1"/>
  <c r="L30" i="2" s="1"/>
  <c r="E49" i="2"/>
  <c r="K49" i="2" s="1"/>
  <c r="E48" i="2"/>
  <c r="K48" i="2" s="1"/>
  <c r="E47" i="2"/>
  <c r="K47" i="2" s="1"/>
  <c r="E46" i="2"/>
  <c r="K46" i="2" s="1"/>
  <c r="E45" i="2"/>
  <c r="K45" i="2" s="1"/>
  <c r="E44" i="2"/>
  <c r="K44" i="2" s="1"/>
  <c r="E43" i="2"/>
  <c r="K43" i="2" s="1"/>
  <c r="E42" i="2"/>
  <c r="K42" i="2" s="1"/>
  <c r="I40" i="2"/>
  <c r="H40" i="2"/>
  <c r="G40" i="2"/>
  <c r="F40" i="2"/>
  <c r="D40" i="2"/>
  <c r="B40" i="2"/>
  <c r="E38" i="2"/>
  <c r="K38" i="2" s="1"/>
  <c r="E37" i="2"/>
  <c r="K37" i="2" s="1"/>
  <c r="E36" i="2"/>
  <c r="K36" i="2" s="1"/>
  <c r="E35" i="2"/>
  <c r="K35" i="2" s="1"/>
  <c r="E34" i="2"/>
  <c r="K34" i="2" s="1"/>
  <c r="E33" i="2"/>
  <c r="K33" i="2" s="1"/>
  <c r="E29" i="2"/>
  <c r="K29" i="2" s="1"/>
  <c r="E28" i="2"/>
  <c r="K28" i="2" s="1"/>
  <c r="J26" i="2"/>
  <c r="I26" i="2"/>
  <c r="H26" i="2"/>
  <c r="G26" i="2"/>
  <c r="F26" i="2"/>
  <c r="D26" i="2"/>
  <c r="B26" i="2"/>
  <c r="E24" i="2"/>
  <c r="K24" i="2" s="1"/>
  <c r="E23" i="2"/>
  <c r="K23" i="2" s="1"/>
  <c r="E22" i="2"/>
  <c r="K22" i="2" s="1"/>
  <c r="E21" i="2"/>
  <c r="K21" i="2" s="1"/>
  <c r="E20" i="2"/>
  <c r="K20" i="2" s="1"/>
  <c r="E19" i="2"/>
  <c r="K19" i="2" s="1"/>
  <c r="L19" i="2" s="1"/>
  <c r="E18" i="2"/>
  <c r="K18" i="2" s="1"/>
  <c r="E17" i="2"/>
  <c r="K17" i="2" s="1"/>
  <c r="J15" i="2"/>
  <c r="I15" i="2"/>
  <c r="H15" i="2"/>
  <c r="G15" i="2"/>
  <c r="F15" i="2"/>
  <c r="D15" i="2"/>
  <c r="B15" i="2"/>
  <c r="E15" i="2" l="1"/>
  <c r="E26" i="2"/>
  <c r="E40" i="2"/>
  <c r="M19" i="2"/>
  <c r="M30" i="2"/>
  <c r="M32" i="2"/>
  <c r="M44" i="2"/>
  <c r="L44" i="2"/>
  <c r="E24" i="1"/>
  <c r="E19" i="1"/>
  <c r="H26" i="1" l="1"/>
  <c r="I40" i="1"/>
  <c r="D40" i="1" l="1"/>
  <c r="F40" i="1"/>
  <c r="G40" i="1"/>
  <c r="H40" i="1"/>
  <c r="E43" i="1" l="1"/>
  <c r="E44" i="1"/>
  <c r="E45" i="1"/>
  <c r="E46" i="1"/>
  <c r="K46" i="1" s="1"/>
  <c r="E47" i="1"/>
  <c r="E48" i="1"/>
  <c r="E49" i="1"/>
  <c r="K49" i="1" s="1"/>
  <c r="E42" i="1"/>
  <c r="E40" i="1" s="1"/>
  <c r="K43" i="1"/>
  <c r="K44" i="1"/>
  <c r="M44" i="1" s="1"/>
  <c r="K45" i="1"/>
  <c r="K47" i="1"/>
  <c r="K48" i="1"/>
  <c r="B40" i="1"/>
  <c r="K42" i="1" l="1"/>
  <c r="L44" i="1"/>
  <c r="E32" i="1"/>
  <c r="K32" i="1" s="1"/>
  <c r="E33" i="1"/>
  <c r="K33" i="1" s="1"/>
  <c r="E34" i="1"/>
  <c r="K34" i="1" s="1"/>
  <c r="E35" i="1"/>
  <c r="K35" i="1" s="1"/>
  <c r="E36" i="1"/>
  <c r="K36" i="1" s="1"/>
  <c r="E37" i="1"/>
  <c r="K37" i="1" s="1"/>
  <c r="E38" i="1"/>
  <c r="K38" i="1" s="1"/>
  <c r="E29" i="1"/>
  <c r="K29" i="1" s="1"/>
  <c r="E30" i="1"/>
  <c r="K30" i="1" s="1"/>
  <c r="E28" i="1"/>
  <c r="K28" i="1" s="1"/>
  <c r="D26" i="1"/>
  <c r="F26" i="1"/>
  <c r="G26" i="1"/>
  <c r="I26" i="1"/>
  <c r="J26" i="1"/>
  <c r="B26" i="1"/>
  <c r="G15" i="1"/>
  <c r="H15" i="1"/>
  <c r="I15" i="1"/>
  <c r="J15" i="1"/>
  <c r="D15" i="1"/>
  <c r="F15" i="1"/>
  <c r="B15" i="1"/>
  <c r="E26" i="1" l="1"/>
  <c r="M32" i="1"/>
  <c r="L32" i="1"/>
  <c r="M30" i="1"/>
  <c r="L30" i="1"/>
  <c r="E18" i="1" l="1"/>
  <c r="E20" i="1"/>
  <c r="E21" i="1"/>
  <c r="K21" i="1" s="1"/>
  <c r="E22" i="1"/>
  <c r="K22" i="1" s="1"/>
  <c r="E23" i="1"/>
  <c r="K18" i="1"/>
  <c r="K19" i="1"/>
  <c r="K20" i="1"/>
  <c r="K23" i="1"/>
  <c r="K24" i="1"/>
  <c r="E17" i="1"/>
  <c r="K17" i="1" s="1"/>
  <c r="M19" i="1" l="1"/>
  <c r="L19" i="1"/>
  <c r="E15" i="1"/>
</calcChain>
</file>

<file path=xl/sharedStrings.xml><?xml version="1.0" encoding="utf-8"?>
<sst xmlns="http://schemas.openxmlformats.org/spreadsheetml/2006/main" count="1310" uniqueCount="74">
  <si>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</si>
  <si>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</si>
  <si>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</si>
  <si>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</si>
  <si>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</si>
  <si>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</si>
  <si>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</si>
  <si>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</si>
  <si>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</si>
  <si>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</si>
  <si>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</si>
  <si>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</si>
  <si>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</si>
  <si>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</si>
  <si>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</si>
  <si>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</si>
  <si>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</si>
  <si>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</si>
  <si>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</si>
  <si>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</si>
  <si>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</si>
  <si>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</si>
  <si>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</si>
  <si>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</si>
  <si>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</si>
  <si>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</si>
  <si>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</si>
  <si>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</si>
  <si>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</si>
  <si>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</si>
  <si>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</si>
  <si>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</si>
  <si>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</si>
  <si>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</si>
  <si>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</si>
  <si>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</si>
  <si>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</si>
  <si>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</si>
  <si>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</si>
  <si>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</si>
  <si>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</si>
  <si>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</si>
  <si>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</si>
  <si>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</si>
  <si>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</si>
  <si>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</si>
  <si>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</si>
  <si>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</si>
  <si>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</si>
  <si>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</si>
  <si>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</si>
  <si>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 xml:space="preserve">С.В. Пашков </t>
  </si>
  <si>
    <t>Исп. Борисова И.И.</t>
  </si>
  <si>
    <t>Тел. 8(48754)6-14-81</t>
  </si>
  <si>
    <r>
      <t>за_</t>
    </r>
    <r>
      <rPr>
        <u/>
        <sz val="14"/>
        <color theme="1"/>
        <rFont val="Times New Roman"/>
        <family val="1"/>
        <charset val="204"/>
      </rPr>
      <t>ЯНВАРЬ</t>
    </r>
    <r>
      <rPr>
        <sz val="14"/>
        <color theme="1"/>
        <rFont val="Times New Roman"/>
        <family val="1"/>
        <charset val="204"/>
      </rPr>
      <t xml:space="preserve"> 2017 год</t>
    </r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</si>
  <si>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</si>
  <si>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</si>
  <si>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</si>
  <si>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</si>
  <si>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r>
      <t>за_</t>
    </r>
    <r>
      <rPr>
        <b/>
        <u/>
        <sz val="14"/>
        <color theme="1"/>
        <rFont val="Times New Roman"/>
        <family val="1"/>
        <charset val="204"/>
      </rPr>
      <t>ФЕВРАЛЬ</t>
    </r>
    <r>
      <rPr>
        <sz val="14"/>
        <color theme="1"/>
        <rFont val="Times New Roman"/>
        <family val="1"/>
        <charset val="204"/>
      </rPr>
      <t xml:space="preserve"> 2017 год</t>
    </r>
  </si>
  <si>
    <t>за_МАРТ 2017 год</t>
  </si>
  <si>
    <t>за_АПРЕЛЬ 2017 год</t>
  </si>
  <si>
    <r>
      <t>за_</t>
    </r>
    <r>
      <rPr>
        <b/>
        <sz val="14"/>
        <color theme="1"/>
        <rFont val="Times New Roman"/>
        <family val="1"/>
        <charset val="204"/>
      </rPr>
      <t>май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</si>
  <si>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Заместитель председателя комитета </t>
  </si>
  <si>
    <t>Е.А. Кравченко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</si>
  <si>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июня </t>
    </r>
    <r>
      <rPr>
        <sz val="14"/>
        <color theme="1"/>
        <rFont val="Times New Roman"/>
        <family val="1"/>
        <charset val="204"/>
      </rPr>
      <t xml:space="preserve">  2017 год</t>
    </r>
  </si>
  <si>
    <t>С.В. Пашков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</si>
  <si>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июля </t>
    </r>
    <r>
      <rPr>
        <sz val="14"/>
        <color theme="1"/>
        <rFont val="Times New Roman"/>
        <family val="1"/>
        <charset val="204"/>
      </rPr>
      <t xml:space="preserve">  2017 год</t>
    </r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</si>
  <si>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август 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</si>
  <si>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 Заместитель председателя комитета </t>
  </si>
  <si>
    <t>Тел. 8(48754) 6-14-81</t>
  </si>
  <si>
    <r>
      <t>за</t>
    </r>
    <r>
      <rPr>
        <u/>
        <sz val="14"/>
        <color theme="1"/>
        <rFont val="Times New Roman"/>
        <family val="1"/>
        <charset val="204"/>
      </rPr>
      <t xml:space="preserve"> сентябрь </t>
    </r>
    <r>
      <rPr>
        <sz val="14"/>
        <color theme="1"/>
        <rFont val="Times New Roman"/>
        <family val="1"/>
        <charset val="204"/>
      </rPr>
      <t xml:space="preserve"> 2017 год</t>
    </r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</si>
  <si>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>октябрь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2017 год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</si>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</sst>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5" fillId="0" borderId="12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7" fillId="0" borderId="0" xfId="0" applyFont="1"/>
    <xf numFmtId="0" fontId="17" fillId="0" borderId="12" xfId="0" applyFont="1" applyBorder="1"/>
    <xf numFmtId="0" fontId="17" fillId="0" borderId="0" xfId="0" applyFont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8" fillId="0" borderId="0" xfId="0" applyFont="1"/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9" zoomScale="60" zoomScaleNormal="75" workbookViewId="0">
      <selection activeCell="A19" sqref="A19:XFD1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54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13" t="s">
        <v>24</v>
      </c>
      <c r="G11" s="13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12" t="s">
        <v>0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75" t="s">
        <v>18</v>
      </c>
      <c r="L12" s="12" t="s">
        <v>17</v>
      </c>
      <c r="M12" s="12" t="s">
        <v>17</v>
      </c>
      <c r="N12" s="12" t="s">
        <v>1</v>
      </c>
      <c r="O12" s="12" t="s">
        <v>1</v>
      </c>
      <c r="P12" s="12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11437.991</v>
      </c>
      <c r="F15" s="43">
        <f t="shared" si="0"/>
        <v>9.4879999999999995</v>
      </c>
      <c r="G15" s="43">
        <f t="shared" si="0"/>
        <v>112.77199999999999</v>
      </c>
      <c r="H15" s="43">
        <f t="shared" si="0"/>
        <v>9773.4759999999987</v>
      </c>
      <c r="I15" s="43">
        <f t="shared" si="0"/>
        <v>1542.2550000000001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471.43900000000002</v>
      </c>
      <c r="F17" s="44">
        <v>0</v>
      </c>
      <c r="G17" s="44">
        <v>7.0670000000000002</v>
      </c>
      <c r="H17" s="44">
        <v>464.37200000000001</v>
      </c>
      <c r="I17" s="44"/>
      <c r="J17" s="44"/>
      <c r="K17" s="45">
        <f>(E17/D17)*1000</f>
        <v>36264.538461538461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818.05700000000002</v>
      </c>
      <c r="F18" s="44">
        <v>6.7789999999999999</v>
      </c>
      <c r="G18" s="44"/>
      <c r="H18" s="44">
        <v>811.27800000000002</v>
      </c>
      <c r="I18" s="44"/>
      <c r="J18" s="44"/>
      <c r="K18" s="45">
        <f t="shared" ref="K18:K24" si="2">(E18/D18)*1000</f>
        <v>34810.936170212772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4576.2339999999995</v>
      </c>
      <c r="F19" s="44">
        <v>2.7090000000000001</v>
      </c>
      <c r="G19" s="44">
        <v>105.705</v>
      </c>
      <c r="H19" s="44">
        <v>4467.82</v>
      </c>
      <c r="I19" s="44"/>
      <c r="J19" s="44"/>
      <c r="K19" s="45">
        <f t="shared" si="2"/>
        <v>20429.616071428569</v>
      </c>
      <c r="L19" s="48">
        <f>(K19/20600)*100</f>
        <v>99.172893550624124</v>
      </c>
      <c r="M19" s="48">
        <f>(K19/25216)*100</f>
        <v>81.018464750271917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5572.2610000000004</v>
      </c>
      <c r="F24" s="44"/>
      <c r="G24" s="44"/>
      <c r="H24" s="44">
        <v>4030.0059999999999</v>
      </c>
      <c r="I24" s="44">
        <v>1542.2550000000001</v>
      </c>
      <c r="J24" s="44"/>
      <c r="K24" s="45">
        <f t="shared" si="2"/>
        <v>13524.905339805826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18416.224999999999</v>
      </c>
      <c r="F26" s="50">
        <f t="shared" si="3"/>
        <v>78.468000000000004</v>
      </c>
      <c r="G26" s="50">
        <f t="shared" si="3"/>
        <v>254.761</v>
      </c>
      <c r="H26" s="50">
        <f>H28+H29+H30+H37+H38</f>
        <v>18082.995999999999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1047.3519999999999</v>
      </c>
      <c r="F28" s="51">
        <v>25.542999999999999</v>
      </c>
      <c r="G28" s="51">
        <v>11.423</v>
      </c>
      <c r="H28" s="51">
        <v>1010.386</v>
      </c>
      <c r="I28" s="51"/>
      <c r="J28" s="51"/>
      <c r="K28" s="52">
        <f>(E28/D28)*1000</f>
        <v>45537.043478260865</v>
      </c>
      <c r="L28" s="51" t="s">
        <v>2</v>
      </c>
      <c r="M28" s="51" t="s">
        <v>2</v>
      </c>
      <c r="N28" s="29"/>
      <c r="O28" s="29"/>
      <c r="P28" s="29"/>
    </row>
    <row r="29" spans="1:16" ht="152.25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2218.4650000000001</v>
      </c>
      <c r="F29" s="51">
        <v>8.1760000000000002</v>
      </c>
      <c r="G29" s="51"/>
      <c r="H29" s="51">
        <v>2210.2890000000002</v>
      </c>
      <c r="I29" s="51"/>
      <c r="J29" s="51"/>
      <c r="K29" s="52">
        <f t="shared" ref="K29:K48" si="5">(E29/D29)*1000</f>
        <v>49853.146067415735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432</v>
      </c>
      <c r="E30" s="51">
        <f t="shared" si="4"/>
        <v>10781.596</v>
      </c>
      <c r="F30" s="51">
        <v>44.749000000000002</v>
      </c>
      <c r="G30" s="51">
        <v>243.33799999999999</v>
      </c>
      <c r="H30" s="51">
        <v>10493.509</v>
      </c>
      <c r="I30" s="51"/>
      <c r="J30" s="51"/>
      <c r="K30" s="52">
        <f t="shared" si="5"/>
        <v>24957.398148148146</v>
      </c>
      <c r="L30" s="60">
        <f>(K30/24816)*100</f>
        <v>100.56978621916564</v>
      </c>
      <c r="M30" s="60">
        <f>(K30/26543.96)*100</f>
        <v>94.022889381042418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 t="shared" si="4"/>
        <v>10023.723</v>
      </c>
      <c r="F32" s="57">
        <v>43.475000000000001</v>
      </c>
      <c r="G32" s="57">
        <v>243.33799999999999</v>
      </c>
      <c r="H32" s="57">
        <v>9736.91</v>
      </c>
      <c r="I32" s="57"/>
      <c r="J32" s="57"/>
      <c r="K32" s="52">
        <f t="shared" si="5"/>
        <v>25185.233668341709</v>
      </c>
      <c r="L32" s="60">
        <f>(K32/24816)*100</f>
        <v>101.48788551072579</v>
      </c>
      <c r="M32" s="60">
        <f>(K32/26543.96)*100</f>
        <v>94.881222200235797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178.85599999999999</v>
      </c>
      <c r="F37" s="51"/>
      <c r="G37" s="51"/>
      <c r="H37" s="51">
        <v>178.85599999999999</v>
      </c>
      <c r="I37" s="51"/>
      <c r="J37" s="51"/>
      <c r="K37" s="52">
        <f t="shared" si="5"/>
        <v>19872.888888888887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4189.9560000000001</v>
      </c>
      <c r="F38" s="51"/>
      <c r="G38" s="51"/>
      <c r="H38" s="51">
        <v>4189.9560000000001</v>
      </c>
      <c r="I38" s="51"/>
      <c r="J38" s="51"/>
      <c r="K38" s="52">
        <f t="shared" si="5"/>
        <v>12972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1642.8520000000001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1635.069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86.751999999999995</v>
      </c>
      <c r="F42" s="70">
        <v>3.1459999999999999</v>
      </c>
      <c r="G42" s="70"/>
      <c r="H42" s="70"/>
      <c r="I42" s="70">
        <v>83.605999999999995</v>
      </c>
      <c r="J42" s="70"/>
      <c r="K42" s="71">
        <f t="shared" si="5"/>
        <v>43376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187.822</v>
      </c>
      <c r="F43" s="70">
        <v>2.831</v>
      </c>
      <c r="G43" s="70"/>
      <c r="H43" s="70"/>
      <c r="I43" s="70">
        <v>184.99100000000001</v>
      </c>
      <c r="J43" s="70"/>
      <c r="K43" s="71">
        <f t="shared" si="5"/>
        <v>46955.5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945.30799999999999</v>
      </c>
      <c r="F44" s="70">
        <v>1.806</v>
      </c>
      <c r="G44" s="70"/>
      <c r="H44" s="70"/>
      <c r="I44" s="70">
        <v>943.50199999999995</v>
      </c>
      <c r="J44" s="70"/>
      <c r="K44" s="71">
        <f t="shared" si="5"/>
        <v>23056.292682926829</v>
      </c>
      <c r="L44" s="74">
        <f>(K44/24800)*100</f>
        <v>92.968922108575924</v>
      </c>
      <c r="M44" s="74">
        <f>(K44/25574)*100</f>
        <v>90.155207174970002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422.97</v>
      </c>
      <c r="F49" s="70"/>
      <c r="G49" s="70"/>
      <c r="H49" s="70"/>
      <c r="I49" s="70">
        <v>422.97</v>
      </c>
      <c r="J49" s="70"/>
      <c r="K49" s="71">
        <f>(E49/D49)*1000</f>
        <v>13644.193548387097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11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1"/>
      <c r="B51" s="11"/>
      <c r="C51" s="11"/>
      <c r="D51" s="11"/>
      <c r="E51" s="11"/>
      <c r="F51" s="11"/>
      <c r="G51" s="18"/>
      <c r="H51" s="11"/>
      <c r="I51" s="11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4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4"/>
      <c r="H53" s="2"/>
      <c r="I53" s="2"/>
      <c r="J53" s="2"/>
      <c r="K53" s="40"/>
    </row>
    <row r="54" spans="1:16" ht="18" x14ac:dyDescent="0.4">
      <c r="A54" s="4" t="s">
        <v>9</v>
      </c>
      <c r="B54" s="2"/>
      <c r="C54" s="2"/>
      <c r="D54" s="2"/>
      <c r="E54" s="2"/>
      <c r="F54" s="2"/>
      <c r="G54" s="4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view="pageBreakPreview" topLeftCell="A37" zoomScale="60" zoomScaleNormal="100" workbookViewId="0">
      <selection activeCell="C37" sqref="C37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72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120" t="s">
        <v>24</v>
      </c>
      <c r="G11" s="120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5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851</v>
      </c>
      <c r="C15" s="21" t="s">
        <v>37</v>
      </c>
      <c r="D15" s="43">
        <f t="shared" ref="D15:J15" si="0">D17+D18+D19+D24</f>
        <v>678.1</v>
      </c>
      <c r="E15" s="43">
        <f t="shared" si="0"/>
        <v>12162.095000000001</v>
      </c>
      <c r="F15" s="43">
        <f t="shared" si="0"/>
        <v>8.9629999999999992</v>
      </c>
      <c r="G15" s="43">
        <f>G17+G18+G19+G24</f>
        <v>42.173999999999999</v>
      </c>
      <c r="H15" s="43">
        <f>H17+H18+H19+H24</f>
        <v>10436.442999999999</v>
      </c>
      <c r="I15" s="43">
        <f t="shared" si="0"/>
        <v>1674.5150000000001</v>
      </c>
      <c r="J15" s="43">
        <f t="shared" si="0"/>
        <v>0</v>
      </c>
      <c r="K15" s="124">
        <f>(H15+I15)/D15*1000</f>
        <v>17860.135673204539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435.67200000000003</v>
      </c>
      <c r="F17" s="44">
        <v>0</v>
      </c>
      <c r="G17" s="44">
        <v>5</v>
      </c>
      <c r="H17" s="44">
        <v>430.67200000000003</v>
      </c>
      <c r="I17" s="44"/>
      <c r="J17" s="44"/>
      <c r="K17" s="45">
        <f>(E17/D17)*1000</f>
        <v>36306.000000000007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851.81600000000003</v>
      </c>
      <c r="F18" s="44">
        <v>6.2539999999999996</v>
      </c>
      <c r="G18" s="44"/>
      <c r="H18" s="44">
        <v>845.56200000000001</v>
      </c>
      <c r="I18" s="44"/>
      <c r="J18" s="44"/>
      <c r="K18" s="45">
        <f t="shared" ref="K18:K24" si="2">(E18/D18)*1000</f>
        <v>36247.48936170213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7.75</v>
      </c>
      <c r="D19" s="44">
        <v>226.6</v>
      </c>
      <c r="E19" s="44">
        <f>F19+G19+H19+J19</f>
        <v>5137.6059999999998</v>
      </c>
      <c r="F19" s="44">
        <v>2.7090000000000001</v>
      </c>
      <c r="G19" s="44">
        <v>37.173999999999999</v>
      </c>
      <c r="H19" s="44">
        <v>5097.723</v>
      </c>
      <c r="I19" s="44">
        <v>0</v>
      </c>
      <c r="J19" s="44"/>
      <c r="K19" s="127">
        <f t="shared" si="2"/>
        <v>22672.577228596645</v>
      </c>
      <c r="L19" s="48">
        <f>(K19/26400)*100</f>
        <v>85.880974350744864</v>
      </c>
      <c r="M19" s="48">
        <f>(K19/24615.7)*100</f>
        <v>92.106164880936319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416</v>
      </c>
      <c r="E24" s="44">
        <f>H24+I24</f>
        <v>5737.0010000000002</v>
      </c>
      <c r="F24" s="44">
        <v>0</v>
      </c>
      <c r="G24" s="44"/>
      <c r="H24" s="44">
        <v>4062.4859999999999</v>
      </c>
      <c r="I24" s="44">
        <v>1674.5150000000001</v>
      </c>
      <c r="J24" s="44"/>
      <c r="K24" s="45">
        <f t="shared" si="2"/>
        <v>13790.867788461539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1149.6400000000001</v>
      </c>
      <c r="C26" s="30" t="s">
        <v>37</v>
      </c>
      <c r="D26" s="50">
        <f t="shared" ref="D26:J26" si="3">D28+D29+D30+D37+D38</f>
        <v>842.5</v>
      </c>
      <c r="E26" s="50">
        <f t="shared" si="3"/>
        <v>20000.866000000002</v>
      </c>
      <c r="F26" s="50">
        <f t="shared" si="3"/>
        <v>91.924000000000007</v>
      </c>
      <c r="G26" s="50">
        <f t="shared" si="3"/>
        <v>84.195000000000007</v>
      </c>
      <c r="H26" s="50">
        <f>H28+H29+H30+H37+H38</f>
        <v>19824.747000000003</v>
      </c>
      <c r="I26" s="50">
        <f t="shared" si="3"/>
        <v>0</v>
      </c>
      <c r="J26" s="50">
        <f t="shared" si="3"/>
        <v>0</v>
      </c>
      <c r="K26" s="125">
        <f>(H26+I26)/D26*1000</f>
        <v>23530.856973293772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1167.9780000000001</v>
      </c>
      <c r="F28" s="51">
        <v>42.097000000000001</v>
      </c>
      <c r="G28" s="51">
        <v>0.17</v>
      </c>
      <c r="H28" s="51">
        <v>1125.711</v>
      </c>
      <c r="I28" s="51"/>
      <c r="J28" s="51"/>
      <c r="K28" s="52">
        <f>(E28/D28)*1000</f>
        <v>53089.909090909096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2402.279</v>
      </c>
      <c r="F29" s="51">
        <v>8.1379999999999999</v>
      </c>
      <c r="G29" s="51"/>
      <c r="H29" s="51">
        <v>2394.1410000000001</v>
      </c>
      <c r="I29" s="51"/>
      <c r="J29" s="51"/>
      <c r="K29" s="52">
        <f t="shared" ref="K29:K49" si="5">(E29/D29)*1000</f>
        <v>53983.79775280899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437.75</v>
      </c>
      <c r="E30" s="51">
        <f>F30+G30+H30</f>
        <v>11884.388000000001</v>
      </c>
      <c r="F30" s="51">
        <v>41.689</v>
      </c>
      <c r="G30" s="51">
        <v>84.025000000000006</v>
      </c>
      <c r="H30" s="51">
        <v>11758.674000000001</v>
      </c>
      <c r="I30" s="51"/>
      <c r="J30" s="51"/>
      <c r="K30" s="128">
        <f t="shared" si="5"/>
        <v>27148.801827527132</v>
      </c>
      <c r="L30" s="60">
        <f>(K30/26500)*100</f>
        <v>102.44830878312126</v>
      </c>
      <c r="M30" s="60">
        <f>(K30/26543.96)*100</f>
        <v>102.2786420245025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17.55</v>
      </c>
      <c r="D32" s="89">
        <v>407</v>
      </c>
      <c r="E32" s="51">
        <f>F32+G32+H32</f>
        <v>11105.614</v>
      </c>
      <c r="F32" s="57">
        <v>40.786000000000001</v>
      </c>
      <c r="G32" s="57">
        <v>84.025000000000006</v>
      </c>
      <c r="H32" s="57">
        <v>10980.803</v>
      </c>
      <c r="I32" s="57"/>
      <c r="J32" s="57"/>
      <c r="K32" s="52">
        <f t="shared" si="5"/>
        <v>27286.520884520884</v>
      </c>
      <c r="L32" s="60">
        <f>(K32/26500)*100</f>
        <v>102.96800333781466</v>
      </c>
      <c r="M32" s="60">
        <f>(K32/26543.96)*100</f>
        <v>102.79747590231783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9.25</v>
      </c>
      <c r="C37" s="30" t="s">
        <v>73</v>
      </c>
      <c r="D37" s="51">
        <v>9.25</v>
      </c>
      <c r="E37" s="51">
        <f t="shared" si="4"/>
        <v>195.036</v>
      </c>
      <c r="F37" s="51">
        <v>0</v>
      </c>
      <c r="G37" s="51"/>
      <c r="H37" s="51">
        <v>195.036</v>
      </c>
      <c r="I37" s="51"/>
      <c r="J37" s="51"/>
      <c r="K37" s="52">
        <f t="shared" si="5"/>
        <v>21084.972972972973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329</v>
      </c>
      <c r="E38" s="51">
        <f t="shared" si="4"/>
        <v>4351.1850000000004</v>
      </c>
      <c r="F38" s="51"/>
      <c r="G38" s="51"/>
      <c r="H38" s="51">
        <v>4351.1850000000004</v>
      </c>
      <c r="I38" s="51"/>
      <c r="J38" s="51"/>
      <c r="K38" s="52">
        <f t="shared" si="5"/>
        <v>13225.48632218845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1904.59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1895.904</v>
      </c>
      <c r="J40" s="33">
        <f t="shared" ref="J40" si="7">J42+J43+J44+J49</f>
        <v>0</v>
      </c>
      <c r="K40" s="126">
        <f>(H40+I40)/D40*1000</f>
        <v>24783.058823529413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144.41199999999998</v>
      </c>
      <c r="F42" s="70">
        <v>3.1459999999999999</v>
      </c>
      <c r="G42" s="70"/>
      <c r="H42" s="70">
        <v>0</v>
      </c>
      <c r="I42" s="70">
        <v>141.26599999999999</v>
      </c>
      <c r="J42" s="70"/>
      <c r="K42" s="71">
        <f t="shared" si="5"/>
        <v>36102.999999999993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218.95</v>
      </c>
      <c r="F43" s="70">
        <v>2.831</v>
      </c>
      <c r="G43" s="70"/>
      <c r="H43" s="70">
        <v>0</v>
      </c>
      <c r="I43" s="70">
        <v>216.119</v>
      </c>
      <c r="J43" s="70"/>
      <c r="K43" s="71">
        <f t="shared" si="5"/>
        <v>54737.5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1169.5260000000001</v>
      </c>
      <c r="F44" s="70">
        <v>2.7090000000000001</v>
      </c>
      <c r="G44" s="70"/>
      <c r="H44" s="70">
        <v>0</v>
      </c>
      <c r="I44" s="70">
        <v>1166.817</v>
      </c>
      <c r="J44" s="70"/>
      <c r="K44" s="129">
        <f t="shared" si="5"/>
        <v>28181.349397590362</v>
      </c>
      <c r="L44" s="74">
        <f>(K44/24800)*100</f>
        <v>113.63447337738049</v>
      </c>
      <c r="M44" s="74">
        <f>(K44/25574)*100</f>
        <v>110.1953131993054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371.702</v>
      </c>
      <c r="F49" s="70">
        <v>0</v>
      </c>
      <c r="G49" s="70"/>
      <c r="H49" s="70">
        <v>0</v>
      </c>
      <c r="I49" s="70">
        <v>371.702</v>
      </c>
      <c r="J49" s="70"/>
      <c r="K49" s="71">
        <f t="shared" si="5"/>
        <v>13766.740740740741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118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18"/>
      <c r="B51" s="118"/>
      <c r="C51" s="118"/>
      <c r="D51" s="118"/>
      <c r="E51" s="118"/>
      <c r="F51" s="118"/>
      <c r="G51" s="18"/>
      <c r="H51" s="118"/>
      <c r="I51" s="118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121"/>
      <c r="H53" s="2"/>
      <c r="I53" s="2"/>
      <c r="J53" s="2"/>
      <c r="K53" s="40"/>
    </row>
    <row r="54" spans="1:16" ht="18" x14ac:dyDescent="0.4">
      <c r="A54" s="121" t="s">
        <v>9</v>
      </c>
      <c r="B54" s="2"/>
      <c r="C54" s="2"/>
      <c r="D54" s="2"/>
      <c r="E54" s="2"/>
      <c r="F54" s="2"/>
      <c r="G54" s="121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70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9" zoomScale="60" workbookViewId="0">
      <selection activeCell="G29" sqref="G2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59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79" t="s">
        <v>24</v>
      </c>
      <c r="G11" s="79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</v>
      </c>
      <c r="K12" s="75" t="s">
        <v>18</v>
      </c>
      <c r="L12" s="78" t="s">
        <v>17</v>
      </c>
      <c r="M12" s="78" t="s">
        <v>17</v>
      </c>
      <c r="N12" s="78" t="s">
        <v>1</v>
      </c>
      <c r="O12" s="78" t="s">
        <v>1</v>
      </c>
      <c r="P12" s="78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11478.277</v>
      </c>
      <c r="F15" s="43">
        <f t="shared" si="0"/>
        <v>9.4879999999999995</v>
      </c>
      <c r="G15" s="43">
        <f t="shared" si="0"/>
        <v>123.428</v>
      </c>
      <c r="H15" s="43">
        <f t="shared" si="0"/>
        <v>9769.7759999999998</v>
      </c>
      <c r="I15" s="43">
        <f t="shared" si="0"/>
        <v>1575.585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470.88600000000002</v>
      </c>
      <c r="F17" s="44">
        <v>0</v>
      </c>
      <c r="G17" s="44">
        <v>6.4660000000000002</v>
      </c>
      <c r="H17" s="44">
        <v>464.42</v>
      </c>
      <c r="I17" s="44"/>
      <c r="J17" s="44"/>
      <c r="K17" s="45">
        <f>(E17/D17)*1000</f>
        <v>36222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857.79700000000003</v>
      </c>
      <c r="F18" s="44">
        <v>6.7789999999999999</v>
      </c>
      <c r="G18" s="44"/>
      <c r="H18" s="44">
        <v>851.01800000000003</v>
      </c>
      <c r="I18" s="44"/>
      <c r="J18" s="44"/>
      <c r="K18" s="45">
        <f t="shared" ref="K18:K24" si="2">(E18/D18)*1000</f>
        <v>36502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4596.317</v>
      </c>
      <c r="F19" s="44">
        <v>2.7090000000000001</v>
      </c>
      <c r="G19" s="44">
        <v>116.962</v>
      </c>
      <c r="H19" s="44">
        <v>4476.6459999999997</v>
      </c>
      <c r="I19" s="44"/>
      <c r="J19" s="44"/>
      <c r="K19" s="45">
        <f t="shared" si="2"/>
        <v>20519.272321428569</v>
      </c>
      <c r="L19" s="48">
        <f>(K19/20692)*100</f>
        <v>99.165244159233367</v>
      </c>
      <c r="M19" s="48">
        <f>(K19/25216)*100</f>
        <v>81.374017772162787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5553.277</v>
      </c>
      <c r="F24" s="44"/>
      <c r="G24" s="44"/>
      <c r="H24" s="44">
        <v>3977.692</v>
      </c>
      <c r="I24" s="44">
        <v>1575.585</v>
      </c>
      <c r="J24" s="44"/>
      <c r="K24" s="45">
        <f t="shared" si="2"/>
        <v>13478.827669902912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18662.222000000002</v>
      </c>
      <c r="F26" s="50">
        <f t="shared" si="3"/>
        <v>78.468000000000004</v>
      </c>
      <c r="G26" s="50">
        <f t="shared" si="3"/>
        <v>289.13900000000001</v>
      </c>
      <c r="H26" s="50">
        <f>H28+H29+H30+H37+H38</f>
        <v>18294.614999999998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1126.8799999999999</v>
      </c>
      <c r="F28" s="51">
        <v>25.542999999999999</v>
      </c>
      <c r="G28" s="51">
        <v>21.210999999999999</v>
      </c>
      <c r="H28" s="51">
        <v>1080.126</v>
      </c>
      <c r="I28" s="51"/>
      <c r="J28" s="51"/>
      <c r="K28" s="52">
        <f>(E28/D28)*1000</f>
        <v>48994.782608695641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2219.3020000000001</v>
      </c>
      <c r="F29" s="51">
        <v>8.1760000000000002</v>
      </c>
      <c r="G29" s="51"/>
      <c r="H29" s="51">
        <v>2211.1260000000002</v>
      </c>
      <c r="I29" s="51"/>
      <c r="J29" s="51"/>
      <c r="K29" s="52">
        <f t="shared" ref="K29:K49" si="5">(E29/D29)*1000</f>
        <v>49871.955056179781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432</v>
      </c>
      <c r="E30" s="51">
        <f>F30+G30+H30</f>
        <v>10972.587</v>
      </c>
      <c r="F30" s="51">
        <v>44.749000000000002</v>
      </c>
      <c r="G30" s="51">
        <v>267.928</v>
      </c>
      <c r="H30" s="51">
        <v>10659.91</v>
      </c>
      <c r="I30" s="51"/>
      <c r="J30" s="51"/>
      <c r="K30" s="52">
        <f t="shared" si="5"/>
        <v>25399.506944444442</v>
      </c>
      <c r="L30" s="60">
        <f>(K30/26500)*100</f>
        <v>95.847196016771477</v>
      </c>
      <c r="M30" s="60">
        <f>(K30/26543.96)*100</f>
        <v>95.688461497246237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>F32+G32+H32</f>
        <v>10198.883</v>
      </c>
      <c r="F32" s="57">
        <v>43.475000000000001</v>
      </c>
      <c r="G32" s="57">
        <v>267.928</v>
      </c>
      <c r="H32" s="57">
        <v>9887.48</v>
      </c>
      <c r="I32" s="57"/>
      <c r="J32" s="57"/>
      <c r="K32" s="52">
        <f t="shared" si="5"/>
        <v>25625.334170854268</v>
      </c>
      <c r="L32" s="60">
        <f>(K32/26500)*100</f>
        <v>96.69937422963875</v>
      </c>
      <c r="M32" s="60">
        <f>(K32/26543.96)*100</f>
        <v>96.539228400186971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185.892</v>
      </c>
      <c r="F37" s="51"/>
      <c r="G37" s="51"/>
      <c r="H37" s="51">
        <v>185.892</v>
      </c>
      <c r="I37" s="51"/>
      <c r="J37" s="51"/>
      <c r="K37" s="52">
        <f t="shared" si="5"/>
        <v>20654.666666666668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4157.5609999999997</v>
      </c>
      <c r="F38" s="51"/>
      <c r="G38" s="51"/>
      <c r="H38" s="51">
        <v>4157.5609999999997</v>
      </c>
      <c r="I38" s="51"/>
      <c r="J38" s="51"/>
      <c r="K38" s="52">
        <f t="shared" si="5"/>
        <v>12871.705882352939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1599.0320000000002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1591.249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88.372</v>
      </c>
      <c r="F42" s="70">
        <v>3.1459999999999999</v>
      </c>
      <c r="G42" s="70"/>
      <c r="H42" s="70"/>
      <c r="I42" s="70">
        <v>85.225999999999999</v>
      </c>
      <c r="J42" s="70"/>
      <c r="K42" s="71">
        <f t="shared" si="5"/>
        <v>44186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181.70499999999998</v>
      </c>
      <c r="F43" s="70">
        <v>2.831</v>
      </c>
      <c r="G43" s="70"/>
      <c r="H43" s="70"/>
      <c r="I43" s="70">
        <v>178.874</v>
      </c>
      <c r="J43" s="70"/>
      <c r="K43" s="71">
        <f t="shared" si="5"/>
        <v>45426.249999999993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932.45699999999999</v>
      </c>
      <c r="F44" s="70">
        <v>1.806</v>
      </c>
      <c r="G44" s="70"/>
      <c r="H44" s="70"/>
      <c r="I44" s="70">
        <v>930.65099999999995</v>
      </c>
      <c r="J44" s="70"/>
      <c r="K44" s="71">
        <f t="shared" si="5"/>
        <v>22742.853658536584</v>
      </c>
      <c r="L44" s="74">
        <f>(K44/24800)*100</f>
        <v>91.705055074744294</v>
      </c>
      <c r="M44" s="74">
        <f>(K44/25574)*100</f>
        <v>88.929591219741084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396.49799999999999</v>
      </c>
      <c r="F49" s="70"/>
      <c r="G49" s="70"/>
      <c r="H49" s="70"/>
      <c r="I49" s="70">
        <v>396.49799999999999</v>
      </c>
      <c r="J49" s="70"/>
      <c r="K49" s="71">
        <f t="shared" si="5"/>
        <v>12790.258064516129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77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77"/>
      <c r="B51" s="77"/>
      <c r="C51" s="77"/>
      <c r="D51" s="77"/>
      <c r="E51" s="77"/>
      <c r="F51" s="77"/>
      <c r="G51" s="18"/>
      <c r="H51" s="77"/>
      <c r="I51" s="77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0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0"/>
      <c r="H53" s="2"/>
      <c r="I53" s="2"/>
      <c r="J53" s="2"/>
      <c r="K53" s="40"/>
    </row>
    <row r="54" spans="1:16" ht="18" x14ac:dyDescent="0.4">
      <c r="A54" s="80" t="s">
        <v>9</v>
      </c>
      <c r="B54" s="2"/>
      <c r="C54" s="2"/>
      <c r="D54" s="2"/>
      <c r="E54" s="2"/>
      <c r="F54" s="2"/>
      <c r="G54" s="80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24" zoomScale="60" workbookViewId="0">
      <selection activeCell="J31" sqref="J31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60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84" t="s">
        <v>24</v>
      </c>
      <c r="G11" s="84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81" t="s">
        <v>0</v>
      </c>
      <c r="E12" s="81" t="s">
        <v>1</v>
      </c>
      <c r="F12" s="81" t="s">
        <v>1</v>
      </c>
      <c r="G12" s="81" t="s">
        <v>1</v>
      </c>
      <c r="H12" s="81" t="s">
        <v>1</v>
      </c>
      <c r="I12" s="81" t="s">
        <v>1</v>
      </c>
      <c r="J12" s="81" t="s">
        <v>1</v>
      </c>
      <c r="K12" s="75" t="s">
        <v>18</v>
      </c>
      <c r="L12" s="81" t="s">
        <v>17</v>
      </c>
      <c r="M12" s="81" t="s">
        <v>17</v>
      </c>
      <c r="N12" s="81" t="s">
        <v>1</v>
      </c>
      <c r="O12" s="81" t="s">
        <v>1</v>
      </c>
      <c r="P12" s="81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675.5</v>
      </c>
      <c r="E15" s="43">
        <f t="shared" si="0"/>
        <v>13058.454000000002</v>
      </c>
      <c r="F15" s="43">
        <f t="shared" si="0"/>
        <v>9.4879999999999995</v>
      </c>
      <c r="G15" s="43">
        <f t="shared" si="0"/>
        <v>147.73399999999998</v>
      </c>
      <c r="H15" s="43">
        <f t="shared" si="0"/>
        <v>11359.241000000002</v>
      </c>
      <c r="I15" s="43">
        <f t="shared" si="0"/>
        <v>1541.991</v>
      </c>
      <c r="J15" s="43">
        <f t="shared" si="0"/>
        <v>0</v>
      </c>
      <c r="K15" s="94">
        <f>K17+K18+K19+K24</f>
        <v>116383.58050649523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477.31799999999998</v>
      </c>
      <c r="F17" s="44">
        <v>0</v>
      </c>
      <c r="G17" s="44">
        <v>9.6950000000000003</v>
      </c>
      <c r="H17" s="44">
        <v>467.62299999999999</v>
      </c>
      <c r="I17" s="44"/>
      <c r="J17" s="44"/>
      <c r="K17" s="45">
        <f>(E17/D17)*1000</f>
        <v>36716.769230769234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918.01499999999999</v>
      </c>
      <c r="F18" s="44">
        <v>6.7789999999999999</v>
      </c>
      <c r="G18" s="44"/>
      <c r="H18" s="44">
        <v>911.23599999999999</v>
      </c>
      <c r="I18" s="44"/>
      <c r="J18" s="44"/>
      <c r="K18" s="45">
        <f t="shared" ref="K18:K24" si="2">(E18/D18)*1000</f>
        <v>39064.468085106382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6083.009</v>
      </c>
      <c r="F19" s="44">
        <v>2.7090000000000001</v>
      </c>
      <c r="G19" s="44">
        <v>138.03899999999999</v>
      </c>
      <c r="H19" s="44">
        <v>5942.2610000000004</v>
      </c>
      <c r="I19" s="44"/>
      <c r="J19" s="44"/>
      <c r="K19" s="45">
        <f t="shared" si="2"/>
        <v>27156.290178571428</v>
      </c>
      <c r="L19" s="48">
        <f>(K19/26400)*100</f>
        <v>102.86473552489177</v>
      </c>
      <c r="M19" s="48">
        <f>(K19/25216)*100</f>
        <v>107.69467869040066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5580.1120000000001</v>
      </c>
      <c r="F24" s="44"/>
      <c r="G24" s="44"/>
      <c r="H24" s="44">
        <v>4038.1210000000001</v>
      </c>
      <c r="I24" s="44">
        <v>1541.991</v>
      </c>
      <c r="J24" s="44"/>
      <c r="K24" s="45">
        <f t="shared" si="2"/>
        <v>13446.053012048193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824.5</v>
      </c>
      <c r="E26" s="50">
        <f t="shared" si="3"/>
        <v>18317.432000000001</v>
      </c>
      <c r="F26" s="50">
        <f t="shared" si="3"/>
        <v>77.686000000000007</v>
      </c>
      <c r="G26" s="50">
        <f t="shared" si="3"/>
        <v>300.67199999999997</v>
      </c>
      <c r="H26" s="50">
        <f>H28+H29+H30+H37+H38</f>
        <v>17939.074000000001</v>
      </c>
      <c r="I26" s="50">
        <f t="shared" si="3"/>
        <v>0</v>
      </c>
      <c r="J26" s="50">
        <f t="shared" si="3"/>
        <v>0</v>
      </c>
      <c r="K26" s="50">
        <f t="shared" si="3"/>
        <v>157147.7249739074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1079.086</v>
      </c>
      <c r="F28" s="51">
        <v>25.542999999999999</v>
      </c>
      <c r="G28" s="51">
        <v>17.353999999999999</v>
      </c>
      <c r="H28" s="51">
        <v>1036.1890000000001</v>
      </c>
      <c r="I28" s="51"/>
      <c r="J28" s="51"/>
      <c r="K28" s="52">
        <f>(E28/D28)*1000</f>
        <v>49049.36363636364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2217.069</v>
      </c>
      <c r="F29" s="51">
        <v>8.1760000000000002</v>
      </c>
      <c r="G29" s="51"/>
      <c r="H29" s="51">
        <v>2208.893</v>
      </c>
      <c r="I29" s="51"/>
      <c r="J29" s="51"/>
      <c r="K29" s="52">
        <f t="shared" ref="K29:K49" si="5">(E29/D29)*1000</f>
        <v>49821.775280898873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10546.325000000001</v>
      </c>
      <c r="F30" s="51">
        <v>43.966999999999999</v>
      </c>
      <c r="G30" s="51">
        <v>283.31799999999998</v>
      </c>
      <c r="H30" s="51">
        <v>10219.040000000001</v>
      </c>
      <c r="I30" s="51"/>
      <c r="J30" s="51"/>
      <c r="K30" s="52">
        <f t="shared" si="5"/>
        <v>24814.882352941178</v>
      </c>
      <c r="L30" s="60">
        <f>(K30/26500)*100</f>
        <v>93.641065482796904</v>
      </c>
      <c r="M30" s="60">
        <f>(K30/26543.96)*100</f>
        <v>93.485984581581576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395</v>
      </c>
      <c r="E32" s="51">
        <f>F32+G32+H32</f>
        <v>9843.473</v>
      </c>
      <c r="F32" s="57">
        <v>43.064</v>
      </c>
      <c r="G32" s="57">
        <v>283.31799999999998</v>
      </c>
      <c r="H32" s="57">
        <v>9517.0910000000003</v>
      </c>
      <c r="I32" s="57"/>
      <c r="J32" s="57"/>
      <c r="K32" s="52">
        <f t="shared" si="5"/>
        <v>24920.184810126582</v>
      </c>
      <c r="L32" s="60">
        <f>(K32/26500)*100</f>
        <v>94.038433245760686</v>
      </c>
      <c r="M32" s="60">
        <f>(K32/26543.96)*100</f>
        <v>93.882694255591787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181.904</v>
      </c>
      <c r="F37" s="51"/>
      <c r="G37" s="51"/>
      <c r="H37" s="51">
        <v>181.904</v>
      </c>
      <c r="I37" s="51"/>
      <c r="J37" s="51"/>
      <c r="K37" s="52">
        <f t="shared" si="5"/>
        <v>20211.555555555555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324</v>
      </c>
      <c r="E38" s="51">
        <f t="shared" si="4"/>
        <v>4293.0479999999998</v>
      </c>
      <c r="F38" s="51"/>
      <c r="G38" s="51"/>
      <c r="H38" s="51">
        <v>4293.0479999999998</v>
      </c>
      <c r="I38" s="51"/>
      <c r="J38" s="51"/>
      <c r="K38" s="52">
        <f t="shared" si="5"/>
        <v>13250.148148148148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</v>
      </c>
      <c r="E40" s="33">
        <f t="shared" si="6"/>
        <v>1629.386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1620.6999999999998</v>
      </c>
      <c r="J40" s="33">
        <f t="shared" ref="J40:K40" si="7">J42+J43+J44+J49</f>
        <v>0</v>
      </c>
      <c r="K40" s="95">
        <f t="shared" si="7"/>
        <v>129701.71071428571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77.709999999999994</v>
      </c>
      <c r="F42" s="70">
        <v>3.1459999999999999</v>
      </c>
      <c r="G42" s="70"/>
      <c r="H42" s="70"/>
      <c r="I42" s="70">
        <v>74.563999999999993</v>
      </c>
      <c r="J42" s="70"/>
      <c r="K42" s="71">
        <f t="shared" si="5"/>
        <v>38855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212.393</v>
      </c>
      <c r="F43" s="70">
        <v>2.831</v>
      </c>
      <c r="G43" s="70"/>
      <c r="H43" s="70"/>
      <c r="I43" s="70">
        <v>209.56200000000001</v>
      </c>
      <c r="J43" s="70"/>
      <c r="K43" s="71">
        <f t="shared" si="5"/>
        <v>53098.25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40</v>
      </c>
      <c r="E44" s="70">
        <f t="shared" si="8"/>
        <v>941.08699999999999</v>
      </c>
      <c r="F44" s="70">
        <v>2.7090000000000001</v>
      </c>
      <c r="G44" s="70"/>
      <c r="H44" s="70"/>
      <c r="I44" s="70">
        <v>938.37800000000004</v>
      </c>
      <c r="J44" s="70"/>
      <c r="K44" s="71">
        <f t="shared" si="5"/>
        <v>23527.174999999999</v>
      </c>
      <c r="L44" s="74">
        <f>(K44/24800)*100</f>
        <v>94.867641129032251</v>
      </c>
      <c r="M44" s="74">
        <f>(K44/25574)*100</f>
        <v>91.996461249706726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28</v>
      </c>
      <c r="E49" s="70">
        <f t="shared" si="8"/>
        <v>398.19600000000003</v>
      </c>
      <c r="F49" s="70"/>
      <c r="G49" s="70"/>
      <c r="H49" s="70"/>
      <c r="I49" s="70">
        <v>398.19600000000003</v>
      </c>
      <c r="J49" s="70"/>
      <c r="K49" s="71">
        <f t="shared" si="5"/>
        <v>14221.285714285716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83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83"/>
      <c r="B51" s="83"/>
      <c r="C51" s="83"/>
      <c r="D51" s="83"/>
      <c r="E51" s="83"/>
      <c r="F51" s="83"/>
      <c r="G51" s="18"/>
      <c r="H51" s="83"/>
      <c r="I51" s="83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2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2"/>
      <c r="H53" s="2"/>
      <c r="I53" s="2"/>
      <c r="J53" s="2"/>
      <c r="K53" s="40"/>
    </row>
    <row r="54" spans="1:16" ht="18" x14ac:dyDescent="0.4">
      <c r="A54" s="82" t="s">
        <v>9</v>
      </c>
      <c r="B54" s="2"/>
      <c r="C54" s="2"/>
      <c r="D54" s="2"/>
      <c r="E54" s="2"/>
      <c r="F54" s="2"/>
      <c r="G54" s="82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37" zoomScale="60" workbookViewId="0">
      <selection activeCell="C29" sqref="C2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61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87" t="s">
        <v>24</v>
      </c>
      <c r="G11" s="87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86" t="s">
        <v>0</v>
      </c>
      <c r="E12" s="86" t="s">
        <v>1</v>
      </c>
      <c r="F12" s="86" t="s">
        <v>1</v>
      </c>
      <c r="G12" s="86" t="s">
        <v>1</v>
      </c>
      <c r="H12" s="86" t="s">
        <v>1</v>
      </c>
      <c r="I12" s="86" t="s">
        <v>1</v>
      </c>
      <c r="J12" s="86" t="s">
        <v>1</v>
      </c>
      <c r="K12" s="75" t="s">
        <v>18</v>
      </c>
      <c r="L12" s="86" t="s">
        <v>17</v>
      </c>
      <c r="M12" s="86" t="s">
        <v>17</v>
      </c>
      <c r="N12" s="86" t="s">
        <v>1</v>
      </c>
      <c r="O12" s="86" t="s">
        <v>1</v>
      </c>
      <c r="P12" s="86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671.5</v>
      </c>
      <c r="E15" s="43">
        <f t="shared" si="0"/>
        <v>12668.78</v>
      </c>
      <c r="F15" s="43">
        <f t="shared" si="0"/>
        <v>9.4879999999999995</v>
      </c>
      <c r="G15" s="43">
        <f t="shared" si="0"/>
        <v>121.02799999999999</v>
      </c>
      <c r="H15" s="43">
        <f>H17+H18+H19+H24</f>
        <v>10917.936000000002</v>
      </c>
      <c r="I15" s="43">
        <f t="shared" si="0"/>
        <v>1620.328</v>
      </c>
      <c r="J15" s="43">
        <f t="shared" si="0"/>
        <v>0</v>
      </c>
      <c r="K15" s="94">
        <f t="shared" si="0"/>
        <v>119936.52331014283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447.24900000000002</v>
      </c>
      <c r="F17" s="44"/>
      <c r="G17" s="44">
        <v>7.0709999999999997</v>
      </c>
      <c r="H17" s="44">
        <v>440.178</v>
      </c>
      <c r="I17" s="44"/>
      <c r="J17" s="44"/>
      <c r="K17" s="45">
        <f>(E17/D17)*1000</f>
        <v>34403.769230769234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1116.1790000000001</v>
      </c>
      <c r="F18" s="44">
        <v>6.7789999999999999</v>
      </c>
      <c r="G18" s="44"/>
      <c r="H18" s="44">
        <v>1109.4000000000001</v>
      </c>
      <c r="I18" s="44"/>
      <c r="J18" s="44"/>
      <c r="K18" s="45">
        <f t="shared" ref="K18:K24" si="2">(E18/D18)*1000</f>
        <v>47496.97872340426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220</v>
      </c>
      <c r="E19" s="44">
        <f>F19+G19+H19+J19</f>
        <v>5279.43</v>
      </c>
      <c r="F19" s="44">
        <v>2.7090000000000001</v>
      </c>
      <c r="G19" s="44">
        <v>113.95699999999999</v>
      </c>
      <c r="H19" s="44">
        <v>5162.7640000000001</v>
      </c>
      <c r="I19" s="44"/>
      <c r="J19" s="44"/>
      <c r="K19" s="45">
        <f t="shared" si="2"/>
        <v>23997.409090909092</v>
      </c>
      <c r="L19" s="48">
        <f>(K19/26400)*100</f>
        <v>90.899276859504141</v>
      </c>
      <c r="M19" s="48">
        <f>(K19/25216)*100</f>
        <v>95.16739011305954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5825.9220000000005</v>
      </c>
      <c r="F24" s="44"/>
      <c r="G24" s="44"/>
      <c r="H24" s="44">
        <v>4205.5940000000001</v>
      </c>
      <c r="I24" s="44">
        <v>1620.328</v>
      </c>
      <c r="J24" s="44"/>
      <c r="K24" s="45">
        <f t="shared" si="2"/>
        <v>14038.366265060242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818.5</v>
      </c>
      <c r="E26" s="50">
        <f t="shared" si="3"/>
        <v>19508.264999999999</v>
      </c>
      <c r="F26" s="50">
        <f t="shared" si="3"/>
        <v>77.194000000000003</v>
      </c>
      <c r="G26" s="50">
        <f t="shared" si="3"/>
        <v>291.19</v>
      </c>
      <c r="H26" s="50">
        <f>H28+H29+H30+H37+H38</f>
        <v>19139.880999999998</v>
      </c>
      <c r="I26" s="50">
        <f t="shared" si="3"/>
        <v>0</v>
      </c>
      <c r="J26" s="50">
        <f t="shared" si="3"/>
        <v>0</v>
      </c>
      <c r="K26" s="96">
        <f t="shared" si="3"/>
        <v>164834.61925770066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1037.335</v>
      </c>
      <c r="F28" s="51">
        <v>25.542999999999999</v>
      </c>
      <c r="G28" s="51">
        <v>25.577000000000002</v>
      </c>
      <c r="H28" s="51">
        <v>986.21500000000003</v>
      </c>
      <c r="I28" s="51"/>
      <c r="J28" s="51"/>
      <c r="K28" s="52">
        <f>(E28/D28)*1000</f>
        <v>47151.590909090912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2458.8070000000002</v>
      </c>
      <c r="F29" s="51">
        <v>7.2729999999999997</v>
      </c>
      <c r="G29" s="51"/>
      <c r="H29" s="51">
        <v>2451.5340000000001</v>
      </c>
      <c r="I29" s="51"/>
      <c r="J29" s="51"/>
      <c r="K29" s="52">
        <f t="shared" ref="K29:K49" si="5">(E29/D29)*1000</f>
        <v>55254.089887640454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11625.630999999999</v>
      </c>
      <c r="F30" s="51">
        <v>44.378</v>
      </c>
      <c r="G30" s="51">
        <v>265.613</v>
      </c>
      <c r="H30" s="51">
        <v>11315.64</v>
      </c>
      <c r="I30" s="51"/>
      <c r="J30" s="51"/>
      <c r="K30" s="52">
        <f t="shared" si="5"/>
        <v>27354.425882352938</v>
      </c>
      <c r="L30" s="60">
        <f>(K30/26500)*100</f>
        <v>103.2242486126526</v>
      </c>
      <c r="M30" s="60">
        <f>(K30/26543.96)*100</f>
        <v>103.05329680406743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10881.754000000001</v>
      </c>
      <c r="F32" s="57">
        <v>43.475999999999999</v>
      </c>
      <c r="G32" s="57">
        <v>265.613</v>
      </c>
      <c r="H32" s="57">
        <v>10572.665000000001</v>
      </c>
      <c r="I32" s="57"/>
      <c r="J32" s="57"/>
      <c r="K32" s="52">
        <f t="shared" si="5"/>
        <v>27618.664974619292</v>
      </c>
      <c r="L32" s="60">
        <f>(K32/26500)*100</f>
        <v>104.22137726271433</v>
      </c>
      <c r="M32" s="60">
        <f>(K32/26543.96)*100</f>
        <v>104.04877408879192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197.10300000000001</v>
      </c>
      <c r="F37" s="51">
        <v>0</v>
      </c>
      <c r="G37" s="51"/>
      <c r="H37" s="51">
        <v>197.10300000000001</v>
      </c>
      <c r="I37" s="51"/>
      <c r="J37" s="51"/>
      <c r="K37" s="52">
        <f t="shared" si="5"/>
        <v>21900.333333333336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318</v>
      </c>
      <c r="E38" s="51">
        <f t="shared" si="4"/>
        <v>4189.3890000000001</v>
      </c>
      <c r="F38" s="51"/>
      <c r="G38" s="51"/>
      <c r="H38" s="51">
        <v>4189.3890000000001</v>
      </c>
      <c r="I38" s="51"/>
      <c r="J38" s="51"/>
      <c r="K38" s="52">
        <f t="shared" si="5"/>
        <v>13174.17924528302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74.5</v>
      </c>
      <c r="E40" s="33">
        <f t="shared" si="6"/>
        <v>1569.816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1561.1310000000001</v>
      </c>
      <c r="J40" s="33">
        <f t="shared" ref="J40" si="7">J42+J43+J44+J49</f>
        <v>0</v>
      </c>
      <c r="K40" s="95">
        <f>K42+K43+K44+K49</f>
        <v>128302.00814368583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102.26899999999999</v>
      </c>
      <c r="F42" s="70">
        <v>3.145</v>
      </c>
      <c r="G42" s="70"/>
      <c r="H42" s="70"/>
      <c r="I42" s="70">
        <v>99.123999999999995</v>
      </c>
      <c r="J42" s="70"/>
      <c r="K42" s="71">
        <f t="shared" si="5"/>
        <v>51134.499999999993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164.17499999999998</v>
      </c>
      <c r="F43" s="70">
        <v>2.831</v>
      </c>
      <c r="G43" s="70"/>
      <c r="H43" s="70"/>
      <c r="I43" s="70">
        <v>161.34399999999999</v>
      </c>
      <c r="J43" s="70"/>
      <c r="K43" s="71">
        <f t="shared" si="5"/>
        <v>41043.749999999993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si="8"/>
        <v>938.84599999999989</v>
      </c>
      <c r="F44" s="70">
        <v>2.7090000000000001</v>
      </c>
      <c r="G44" s="70"/>
      <c r="H44" s="70"/>
      <c r="I44" s="70">
        <v>936.13699999999994</v>
      </c>
      <c r="J44" s="70"/>
      <c r="K44" s="71">
        <f t="shared" si="5"/>
        <v>22622.795180722889</v>
      </c>
      <c r="L44" s="74">
        <f>(K44/24800)*100</f>
        <v>91.220948309366491</v>
      </c>
      <c r="M44" s="74">
        <f>(K44/25574)*100</f>
        <v>88.460136000324113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364.52600000000001</v>
      </c>
      <c r="F49" s="70"/>
      <c r="G49" s="70"/>
      <c r="H49" s="70"/>
      <c r="I49" s="70">
        <v>364.52600000000001</v>
      </c>
      <c r="J49" s="70"/>
      <c r="K49" s="71">
        <f t="shared" si="5"/>
        <v>13500.962962962964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85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85"/>
      <c r="B51" s="85"/>
      <c r="C51" s="85"/>
      <c r="D51" s="85"/>
      <c r="E51" s="85"/>
      <c r="F51" s="85"/>
      <c r="G51" s="18"/>
      <c r="H51" s="85"/>
      <c r="I51" s="85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8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8"/>
      <c r="H53" s="2"/>
      <c r="I53" s="2"/>
      <c r="J53" s="2"/>
      <c r="K53" s="40"/>
    </row>
    <row r="54" spans="1:16" ht="18" x14ac:dyDescent="0.4">
      <c r="A54" s="88" t="s">
        <v>9</v>
      </c>
      <c r="B54" s="2"/>
      <c r="C54" s="2"/>
      <c r="D54" s="2"/>
      <c r="E54" s="2"/>
      <c r="F54" s="2"/>
      <c r="G54" s="88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3" zoomScale="60" workbookViewId="0">
      <selection activeCell="G32" sqref="G32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62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93" t="s">
        <v>24</v>
      </c>
      <c r="G11" s="93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0" t="s">
        <v>1</v>
      </c>
      <c r="K12" s="75" t="s">
        <v>18</v>
      </c>
      <c r="L12" s="90" t="s">
        <v>17</v>
      </c>
      <c r="M12" s="90" t="s">
        <v>17</v>
      </c>
      <c r="N12" s="90" t="s">
        <v>1</v>
      </c>
      <c r="O12" s="90" t="s">
        <v>1</v>
      </c>
      <c r="P12" s="90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672</v>
      </c>
      <c r="E15" s="43">
        <f t="shared" si="0"/>
        <v>14255.946</v>
      </c>
      <c r="F15" s="43">
        <f t="shared" si="0"/>
        <v>9.4879999999999995</v>
      </c>
      <c r="G15" s="43">
        <f t="shared" si="0"/>
        <v>190.22499999999999</v>
      </c>
      <c r="H15" s="43">
        <f>H17+H18+H19+H24</f>
        <v>12208.566999999999</v>
      </c>
      <c r="I15" s="43">
        <f t="shared" si="0"/>
        <v>1847.6659999999999</v>
      </c>
      <c r="J15" s="43">
        <f t="shared" si="0"/>
        <v>0</v>
      </c>
      <c r="K15" s="94">
        <f t="shared" si="0"/>
        <v>138974.99920154267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635.83900000000006</v>
      </c>
      <c r="F17" s="44"/>
      <c r="G17" s="44">
        <v>11.018000000000001</v>
      </c>
      <c r="H17" s="44">
        <v>624.82100000000003</v>
      </c>
      <c r="I17" s="44"/>
      <c r="J17" s="44"/>
      <c r="K17" s="45">
        <f>(E17/D17)*1000</f>
        <v>48910.692307692312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1082.4459999999999</v>
      </c>
      <c r="F18" s="44">
        <v>6.7789999999999999</v>
      </c>
      <c r="G18" s="44"/>
      <c r="H18" s="44">
        <v>1075.6669999999999</v>
      </c>
      <c r="I18" s="44"/>
      <c r="J18" s="44"/>
      <c r="K18" s="45">
        <f t="shared" ref="K18:K24" si="2">(E18/D18)*1000</f>
        <v>47062.869565217392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6087.58</v>
      </c>
      <c r="F19" s="44">
        <v>2.7090000000000001</v>
      </c>
      <c r="G19" s="44">
        <v>179.20699999999999</v>
      </c>
      <c r="H19" s="44">
        <v>5905.6639999999998</v>
      </c>
      <c r="I19" s="44"/>
      <c r="J19" s="44"/>
      <c r="K19" s="45">
        <f t="shared" si="2"/>
        <v>27421.531531531531</v>
      </c>
      <c r="L19" s="48">
        <f>(K19/26400)*100</f>
        <v>103.8694376194376</v>
      </c>
      <c r="M19" s="48">
        <f>(K19/24615.7)*100</f>
        <v>111.39854455299476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6450.0810000000001</v>
      </c>
      <c r="F24" s="44">
        <v>0</v>
      </c>
      <c r="G24" s="44"/>
      <c r="H24" s="44">
        <v>4602.415</v>
      </c>
      <c r="I24" s="44">
        <v>1847.6659999999999</v>
      </c>
      <c r="J24" s="44"/>
      <c r="K24" s="45">
        <f t="shared" si="2"/>
        <v>15579.90579710145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817.5</v>
      </c>
      <c r="E26" s="50">
        <f t="shared" si="3"/>
        <v>22145.158999999996</v>
      </c>
      <c r="F26" s="50">
        <f t="shared" si="3"/>
        <v>77.194000000000003</v>
      </c>
      <c r="G26" s="50">
        <f t="shared" si="3"/>
        <v>364.24400000000003</v>
      </c>
      <c r="H26" s="50">
        <f>H28+H29+H30+H37+H38</f>
        <v>21703.720999999998</v>
      </c>
      <c r="I26" s="50">
        <f t="shared" si="3"/>
        <v>0</v>
      </c>
      <c r="J26" s="50">
        <f t="shared" si="3"/>
        <v>0</v>
      </c>
      <c r="K26" s="96">
        <f t="shared" si="3"/>
        <v>176806.58471149832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1102.0040000000001</v>
      </c>
      <c r="F28" s="51">
        <v>25.542999999999999</v>
      </c>
      <c r="G28" s="51">
        <v>24.943999999999999</v>
      </c>
      <c r="H28" s="51">
        <v>1051.5170000000001</v>
      </c>
      <c r="I28" s="51"/>
      <c r="J28" s="51"/>
      <c r="K28" s="52">
        <f>(E28/D28)*1000</f>
        <v>50091.090909090919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2546.6509999999998</v>
      </c>
      <c r="F29" s="51">
        <v>8.1760000000000002</v>
      </c>
      <c r="G29" s="51"/>
      <c r="H29" s="51">
        <v>2538.4749999999999</v>
      </c>
      <c r="I29" s="51"/>
      <c r="J29" s="51"/>
      <c r="K29" s="52">
        <f t="shared" ref="K29:K49" si="5">(E29/D29)*1000</f>
        <v>57228.112359550556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13511.727999999999</v>
      </c>
      <c r="F30" s="51">
        <v>43.475000000000001</v>
      </c>
      <c r="G30" s="51">
        <v>339.3</v>
      </c>
      <c r="H30" s="51">
        <v>13128.953</v>
      </c>
      <c r="I30" s="51"/>
      <c r="J30" s="51"/>
      <c r="K30" s="52">
        <f t="shared" si="5"/>
        <v>31792.301176470588</v>
      </c>
      <c r="L30" s="60">
        <f>(K30/26500)*100</f>
        <v>119.97094783573807</v>
      </c>
      <c r="M30" s="60">
        <f>(K30/26543.96)*100</f>
        <v>119.7722614729324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12754.671999999999</v>
      </c>
      <c r="F32" s="57">
        <v>42.572000000000003</v>
      </c>
      <c r="G32" s="57">
        <v>339.3</v>
      </c>
      <c r="H32" s="57">
        <v>12372.8</v>
      </c>
      <c r="I32" s="57"/>
      <c r="J32" s="57"/>
      <c r="K32" s="52">
        <f t="shared" si="5"/>
        <v>32372.263959390857</v>
      </c>
      <c r="L32" s="60">
        <f>(K32/26500)*100</f>
        <v>122.1594866392108</v>
      </c>
      <c r="M32" s="60">
        <f>(K32/26543.96)*100</f>
        <v>121.95717579212317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203.51</v>
      </c>
      <c r="F37" s="51">
        <v>0</v>
      </c>
      <c r="G37" s="51"/>
      <c r="H37" s="51">
        <v>203.51</v>
      </c>
      <c r="I37" s="51"/>
      <c r="J37" s="51"/>
      <c r="K37" s="52">
        <f t="shared" si="5"/>
        <v>22612.222222222223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4781.2659999999996</v>
      </c>
      <c r="F38" s="51"/>
      <c r="G38" s="51"/>
      <c r="H38" s="51">
        <v>4781.2659999999996</v>
      </c>
      <c r="I38" s="51"/>
      <c r="J38" s="51"/>
      <c r="K38" s="52">
        <f t="shared" si="5"/>
        <v>15082.858044164035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1931.4750000000001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1922.7890000000002</v>
      </c>
      <c r="J40" s="33">
        <f t="shared" ref="J40" si="7">J42+J43+J44+J49</f>
        <v>0</v>
      </c>
      <c r="K40" s="95">
        <f>K42+K43+K44+K49</f>
        <v>161218.13587684068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283.88800000000003</v>
      </c>
      <c r="F42" s="70">
        <v>3.1459999999999999</v>
      </c>
      <c r="G42" s="70"/>
      <c r="H42" s="70"/>
      <c r="I42" s="70">
        <v>280.74200000000002</v>
      </c>
      <c r="J42" s="70"/>
      <c r="K42" s="71">
        <f t="shared" si="5"/>
        <v>70972.000000000015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199.23399999999998</v>
      </c>
      <c r="F43" s="70">
        <v>2.831</v>
      </c>
      <c r="G43" s="70"/>
      <c r="H43" s="70">
        <v>0</v>
      </c>
      <c r="I43" s="70">
        <v>196.40299999999999</v>
      </c>
      <c r="J43" s="70"/>
      <c r="K43" s="71">
        <f t="shared" si="5"/>
        <v>49808.499999999993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1020.433</v>
      </c>
      <c r="F44" s="70">
        <v>2.7090000000000001</v>
      </c>
      <c r="G44" s="70"/>
      <c r="H44" s="70">
        <v>0</v>
      </c>
      <c r="I44" s="70">
        <v>1017.724</v>
      </c>
      <c r="J44" s="70"/>
      <c r="K44" s="71">
        <f t="shared" si="5"/>
        <v>24588.746987951807</v>
      </c>
      <c r="L44" s="74">
        <f>(K44/24800)*100</f>
        <v>99.148173338515349</v>
      </c>
      <c r="M44" s="74">
        <f>(K44/25574)*100</f>
        <v>96.147442668146581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427.92</v>
      </c>
      <c r="F49" s="70"/>
      <c r="G49" s="70"/>
      <c r="H49" s="70">
        <v>0</v>
      </c>
      <c r="I49" s="70">
        <v>427.92</v>
      </c>
      <c r="J49" s="70"/>
      <c r="K49" s="71">
        <f t="shared" si="5"/>
        <v>15848.888888888891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92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92"/>
      <c r="B51" s="92"/>
      <c r="C51" s="92"/>
      <c r="D51" s="92"/>
      <c r="E51" s="92"/>
      <c r="F51" s="92"/>
      <c r="G51" s="18"/>
      <c r="H51" s="92"/>
      <c r="I51" s="92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63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91"/>
      <c r="H53" s="2"/>
      <c r="I53" s="2"/>
      <c r="J53" s="2"/>
      <c r="K53" s="40"/>
    </row>
    <row r="54" spans="1:16" ht="18" x14ac:dyDescent="0.4">
      <c r="A54" s="91" t="s">
        <v>9</v>
      </c>
      <c r="B54" s="2"/>
      <c r="C54" s="2"/>
      <c r="D54" s="2"/>
      <c r="E54" s="2"/>
      <c r="F54" s="2"/>
      <c r="G54" s="91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0" zoomScale="66" zoomScaleSheetLayoutView="66" workbookViewId="0">
      <selection activeCell="G15" sqref="G15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65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100" t="s">
        <v>24</v>
      </c>
      <c r="G11" s="100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97" t="s">
        <v>0</v>
      </c>
      <c r="E12" s="97" t="s">
        <v>1</v>
      </c>
      <c r="F12" s="97" t="s">
        <v>1</v>
      </c>
      <c r="G12" s="97" t="s">
        <v>1</v>
      </c>
      <c r="H12" s="97" t="s">
        <v>1</v>
      </c>
      <c r="I12" s="97" t="s">
        <v>1</v>
      </c>
      <c r="J12" s="97" t="s">
        <v>1</v>
      </c>
      <c r="K12" s="75" t="s">
        <v>18</v>
      </c>
      <c r="L12" s="97" t="s">
        <v>17</v>
      </c>
      <c r="M12" s="97" t="s">
        <v>17</v>
      </c>
      <c r="N12" s="97" t="s">
        <v>1</v>
      </c>
      <c r="O12" s="97" t="s">
        <v>1</v>
      </c>
      <c r="P12" s="97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13459.173000000001</v>
      </c>
      <c r="F15" s="43">
        <f t="shared" si="0"/>
        <v>8.3919999999999995</v>
      </c>
      <c r="G15" s="43">
        <f>G17+G18+G19+G24</f>
        <v>157.80599999999998</v>
      </c>
      <c r="H15" s="43">
        <f>H17+H18+H19+H24</f>
        <v>11626.863000000001</v>
      </c>
      <c r="I15" s="43">
        <f t="shared" si="0"/>
        <v>1666.1120000000001</v>
      </c>
      <c r="J15" s="43">
        <f t="shared" si="0"/>
        <v>0</v>
      </c>
      <c r="K15" s="94">
        <f>(K17+K18+K19+K24)/4</f>
        <v>29695.34510096697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479.49100000000004</v>
      </c>
      <c r="F17" s="44"/>
      <c r="G17" s="44">
        <v>14.648</v>
      </c>
      <c r="H17" s="44">
        <v>464.84300000000002</v>
      </c>
      <c r="I17" s="44"/>
      <c r="J17" s="44"/>
      <c r="K17" s="45">
        <f>(E17/D17)*1000</f>
        <v>36883.923076923085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934.73</v>
      </c>
      <c r="F18" s="44">
        <v>5.6829999999999998</v>
      </c>
      <c r="G18" s="44"/>
      <c r="H18" s="44">
        <v>929.04700000000003</v>
      </c>
      <c r="I18" s="44"/>
      <c r="J18" s="44"/>
      <c r="K18" s="45">
        <f t="shared" ref="K18:K24" si="2">(E18/D18)*1000</f>
        <v>40640.434782608696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5804.7750000000005</v>
      </c>
      <c r="F19" s="44">
        <v>2.7090000000000001</v>
      </c>
      <c r="G19" s="44">
        <v>143.15799999999999</v>
      </c>
      <c r="H19" s="44">
        <v>5658.9080000000004</v>
      </c>
      <c r="I19" s="44"/>
      <c r="J19" s="44"/>
      <c r="K19" s="45">
        <f t="shared" si="2"/>
        <v>26147.635135135137</v>
      </c>
      <c r="L19" s="48">
        <f>(K19/26400)*100</f>
        <v>99.044072481572485</v>
      </c>
      <c r="M19" s="48">
        <f>(K19/24615.7)*100</f>
        <v>106.22340674908753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6240.1769999999997</v>
      </c>
      <c r="F24" s="44">
        <v>0</v>
      </c>
      <c r="G24" s="44"/>
      <c r="H24" s="44">
        <v>4574.0649999999996</v>
      </c>
      <c r="I24" s="44">
        <v>1666.1120000000001</v>
      </c>
      <c r="J24" s="44"/>
      <c r="K24" s="45">
        <f t="shared" si="2"/>
        <v>15109.387409200968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40527.211000000003</v>
      </c>
      <c r="F26" s="50">
        <f t="shared" si="3"/>
        <v>77.194000000000003</v>
      </c>
      <c r="G26" s="50">
        <f t="shared" si="3"/>
        <v>270.47299999999996</v>
      </c>
      <c r="H26" s="50">
        <f>H28+H29+H30+H37+H38</f>
        <v>40179.544000000002</v>
      </c>
      <c r="I26" s="50">
        <f t="shared" si="3"/>
        <v>0</v>
      </c>
      <c r="J26" s="50">
        <f t="shared" si="3"/>
        <v>0</v>
      </c>
      <c r="K26" s="96">
        <f>(K28+K29+K30+K37+K38)/5</f>
        <v>64459.825979101894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1752.1320000000001</v>
      </c>
      <c r="F28" s="51">
        <v>25.542999999999999</v>
      </c>
      <c r="G28" s="51">
        <v>9.6929999999999996</v>
      </c>
      <c r="H28" s="51">
        <v>1716.896</v>
      </c>
      <c r="I28" s="51"/>
      <c r="J28" s="51"/>
      <c r="K28" s="52">
        <f>(E28/D28)*1000</f>
        <v>79642.363636363647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5124.5740000000005</v>
      </c>
      <c r="F29" s="51">
        <v>8.1760000000000002</v>
      </c>
      <c r="G29" s="51"/>
      <c r="H29" s="51">
        <v>5116.3980000000001</v>
      </c>
      <c r="I29" s="51"/>
      <c r="J29" s="51"/>
      <c r="K29" s="52">
        <f t="shared" ref="K29:K49" si="5">(E29/D29)*1000</f>
        <v>115158.96629213485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27817.935000000001</v>
      </c>
      <c r="F30" s="51">
        <v>43.475000000000001</v>
      </c>
      <c r="G30" s="51">
        <v>260.77999999999997</v>
      </c>
      <c r="H30" s="51">
        <v>27513.68</v>
      </c>
      <c r="I30" s="51"/>
      <c r="J30" s="51"/>
      <c r="K30" s="52">
        <f t="shared" si="5"/>
        <v>65453.964705882354</v>
      </c>
      <c r="L30" s="60">
        <f>(K30/26500)*100</f>
        <v>246.99609322974473</v>
      </c>
      <c r="M30" s="60">
        <f>(K30/26543.96)*100</f>
        <v>246.58703790196475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25802.191999999999</v>
      </c>
      <c r="F32" s="57">
        <v>42.572000000000003</v>
      </c>
      <c r="G32" s="57">
        <v>260.77999999999997</v>
      </c>
      <c r="H32" s="57">
        <v>25498.84</v>
      </c>
      <c r="I32" s="57"/>
      <c r="J32" s="57"/>
      <c r="K32" s="52">
        <f t="shared" si="5"/>
        <v>65487.796954314719</v>
      </c>
      <c r="L32" s="60">
        <f>(K32/26500)*100</f>
        <v>247.12376209175363</v>
      </c>
      <c r="M32" s="60">
        <f>(K32/26543.96)*100</f>
        <v>246.71449532893632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404.279</v>
      </c>
      <c r="F37" s="51">
        <v>0</v>
      </c>
      <c r="G37" s="51"/>
      <c r="H37" s="51">
        <v>404.279</v>
      </c>
      <c r="I37" s="51"/>
      <c r="J37" s="51"/>
      <c r="K37" s="52">
        <f t="shared" si="5"/>
        <v>44919.888888888891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5428.2910000000002</v>
      </c>
      <c r="F38" s="51"/>
      <c r="G38" s="51"/>
      <c r="H38" s="51">
        <v>5428.2910000000002</v>
      </c>
      <c r="I38" s="51"/>
      <c r="J38" s="51"/>
      <c r="K38" s="52">
        <f t="shared" si="5"/>
        <v>17123.946372239745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2794.904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2787.1210000000001</v>
      </c>
      <c r="J40" s="33">
        <f t="shared" ref="J40" si="7">J42+J43+J44+J49</f>
        <v>0</v>
      </c>
      <c r="K40" s="95">
        <f>(K42+K43+K44+K49)/4</f>
        <v>47574.486166889779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221.07199999999997</v>
      </c>
      <c r="F42" s="70">
        <v>3.1459999999999999</v>
      </c>
      <c r="G42" s="70"/>
      <c r="H42" s="70"/>
      <c r="I42" s="70">
        <v>217.92599999999999</v>
      </c>
      <c r="J42" s="70"/>
      <c r="K42" s="71">
        <f t="shared" si="5"/>
        <v>55267.999999999993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294.27600000000001</v>
      </c>
      <c r="F43" s="70">
        <v>2.831</v>
      </c>
      <c r="G43" s="70"/>
      <c r="H43" s="70">
        <v>0</v>
      </c>
      <c r="I43" s="70">
        <v>291.44499999999999</v>
      </c>
      <c r="J43" s="70"/>
      <c r="K43" s="71">
        <f t="shared" si="5"/>
        <v>73569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1774.799</v>
      </c>
      <c r="F44" s="70">
        <v>1.806</v>
      </c>
      <c r="G44" s="70"/>
      <c r="H44" s="70">
        <v>0</v>
      </c>
      <c r="I44" s="70">
        <v>1772.9929999999999</v>
      </c>
      <c r="J44" s="70"/>
      <c r="K44" s="71">
        <f t="shared" si="5"/>
        <v>42766.240963855424</v>
      </c>
      <c r="L44" s="74">
        <f>(K44/24800)*100</f>
        <v>172.44452001554606</v>
      </c>
      <c r="M44" s="74">
        <f>(K44/25574)*100</f>
        <v>167.22546713011428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504.75700000000001</v>
      </c>
      <c r="F49" s="70"/>
      <c r="G49" s="70"/>
      <c r="H49" s="70">
        <v>0</v>
      </c>
      <c r="I49" s="70">
        <v>504.75700000000001</v>
      </c>
      <c r="J49" s="70"/>
      <c r="K49" s="71">
        <f t="shared" si="5"/>
        <v>18694.703703703704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99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99"/>
      <c r="B51" s="99"/>
      <c r="C51" s="99"/>
      <c r="D51" s="99"/>
      <c r="E51" s="99"/>
      <c r="F51" s="99"/>
      <c r="G51" s="18"/>
      <c r="H51" s="99"/>
      <c r="I51" s="99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98"/>
      <c r="H53" s="2"/>
      <c r="I53" s="2"/>
      <c r="J53" s="2"/>
      <c r="K53" s="40"/>
    </row>
    <row r="54" spans="1:16" ht="18" x14ac:dyDescent="0.4">
      <c r="A54" s="98" t="s">
        <v>9</v>
      </c>
      <c r="B54" s="2"/>
      <c r="C54" s="2"/>
      <c r="D54" s="2"/>
      <c r="E54" s="2"/>
      <c r="F54" s="2"/>
      <c r="G54" s="98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5" zoomScale="60" zoomScaleNormal="100" workbookViewId="0">
      <selection activeCell="A5" sqref="A1:XFD1048576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67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108" t="s">
        <v>24</v>
      </c>
      <c r="G11" s="108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7" t="s">
        <v>1</v>
      </c>
      <c r="K12" s="75" t="s">
        <v>18</v>
      </c>
      <c r="L12" s="107" t="s">
        <v>17</v>
      </c>
      <c r="M12" s="107" t="s">
        <v>17</v>
      </c>
      <c r="N12" s="107" t="s">
        <v>1</v>
      </c>
      <c r="O12" s="107" t="s">
        <v>1</v>
      </c>
      <c r="P12" s="107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11448.603000000001</v>
      </c>
      <c r="F15" s="43">
        <f t="shared" si="0"/>
        <v>9.3970000000000002</v>
      </c>
      <c r="G15" s="43">
        <f>G17+G18+G19+G24</f>
        <v>69.86099999999999</v>
      </c>
      <c r="H15" s="43">
        <f>H17+H18+H19+H24</f>
        <v>9667.2450000000008</v>
      </c>
      <c r="I15" s="43">
        <f t="shared" si="0"/>
        <v>1702.1</v>
      </c>
      <c r="J15" s="43">
        <f t="shared" si="0"/>
        <v>0</v>
      </c>
      <c r="K15" s="94">
        <f>(K17+K18+K19+K24)/4</f>
        <v>25903.457232850938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453.63400000000001</v>
      </c>
      <c r="F17" s="44"/>
      <c r="G17" s="44">
        <v>5.0049999999999999</v>
      </c>
      <c r="H17" s="44">
        <v>448.62900000000002</v>
      </c>
      <c r="I17" s="44"/>
      <c r="J17" s="44"/>
      <c r="K17" s="45">
        <f>(E17/D17)*1000</f>
        <v>34894.923076923078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809.03700000000003</v>
      </c>
      <c r="F18" s="44">
        <v>6.6879999999999997</v>
      </c>
      <c r="G18" s="44"/>
      <c r="H18" s="44">
        <v>802.34900000000005</v>
      </c>
      <c r="I18" s="44"/>
      <c r="J18" s="44"/>
      <c r="K18" s="45">
        <f t="shared" ref="K18:K24" si="2">(E18/D18)*1000</f>
        <v>35175.52173913044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4262.732</v>
      </c>
      <c r="F19" s="44">
        <v>2.7090000000000001</v>
      </c>
      <c r="G19" s="44">
        <v>64.855999999999995</v>
      </c>
      <c r="H19" s="44">
        <v>4195.1670000000004</v>
      </c>
      <c r="I19" s="44"/>
      <c r="J19" s="44"/>
      <c r="K19" s="45">
        <f t="shared" si="2"/>
        <v>19201.495495495496</v>
      </c>
      <c r="L19" s="48">
        <f>(K19/26400)*100</f>
        <v>72.732937482937487</v>
      </c>
      <c r="M19" s="48">
        <f>(K19/24615.7)*100</f>
        <v>78.005076010414058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5923.2000000000007</v>
      </c>
      <c r="F24" s="44">
        <v>0</v>
      </c>
      <c r="G24" s="44"/>
      <c r="H24" s="44">
        <v>4221.1000000000004</v>
      </c>
      <c r="I24" s="44">
        <v>1702.1</v>
      </c>
      <c r="J24" s="44"/>
      <c r="K24" s="45">
        <f t="shared" si="2"/>
        <v>14341.888619854722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5095.7730000000001</v>
      </c>
      <c r="F26" s="50">
        <f t="shared" si="3"/>
        <v>77.194000000000003</v>
      </c>
      <c r="G26" s="50">
        <f t="shared" si="3"/>
        <v>123.568</v>
      </c>
      <c r="H26" s="50">
        <f>H28+H29+H30+H37+H38</f>
        <v>4895.0110000000004</v>
      </c>
      <c r="I26" s="50">
        <f t="shared" si="3"/>
        <v>0</v>
      </c>
      <c r="J26" s="50">
        <f t="shared" si="3"/>
        <v>0</v>
      </c>
      <c r="K26" s="96">
        <f>(K28+K29+K30+K37+K38)/5</f>
        <v>13604.78828631083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833.34999999999991</v>
      </c>
      <c r="F28" s="51">
        <v>25.542999999999999</v>
      </c>
      <c r="G28" s="51">
        <v>2.1179999999999999</v>
      </c>
      <c r="H28" s="51">
        <v>805.68899999999996</v>
      </c>
      <c r="I28" s="51"/>
      <c r="J28" s="51"/>
      <c r="K28" s="52">
        <f>(E28/D28)*1000</f>
        <v>37879.545454545449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597.28700000000003</v>
      </c>
      <c r="F29" s="51">
        <v>8.1760000000000002</v>
      </c>
      <c r="G29" s="51"/>
      <c r="H29" s="51">
        <v>589.11099999999999</v>
      </c>
      <c r="I29" s="51"/>
      <c r="J29" s="51"/>
      <c r="K29" s="52">
        <f t="shared" ref="K29:K49" si="5">(E29/D29)*1000</f>
        <v>13422.1797752809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499.82499999999999</v>
      </c>
      <c r="F30" s="51">
        <v>43.475000000000001</v>
      </c>
      <c r="G30" s="51">
        <v>121.45</v>
      </c>
      <c r="H30" s="51">
        <v>334.9</v>
      </c>
      <c r="I30" s="51"/>
      <c r="J30" s="51"/>
      <c r="K30" s="52">
        <f t="shared" si="5"/>
        <v>1176.0588235294117</v>
      </c>
      <c r="L30" s="60">
        <f>(K30/26500)*100</f>
        <v>4.4379578246392892</v>
      </c>
      <c r="M30" s="60">
        <f>(K30/26543.96)*100</f>
        <v>4.4306080310903564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480.41199999999998</v>
      </c>
      <c r="F32" s="57">
        <v>42.572000000000003</v>
      </c>
      <c r="G32" s="57">
        <v>121.45</v>
      </c>
      <c r="H32" s="57">
        <v>316.39</v>
      </c>
      <c r="I32" s="57"/>
      <c r="J32" s="57"/>
      <c r="K32" s="52">
        <f t="shared" si="5"/>
        <v>1219.3197969543146</v>
      </c>
      <c r="L32" s="60">
        <f>(K32/26500)*100</f>
        <v>4.6012067809596777</v>
      </c>
      <c r="M32" s="60">
        <f>(K32/26543.96)*100</f>
        <v>4.5935866274448678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51.511000000000003</v>
      </c>
      <c r="F37" s="51">
        <v>0</v>
      </c>
      <c r="G37" s="51"/>
      <c r="H37" s="51">
        <v>51.511000000000003</v>
      </c>
      <c r="I37" s="51"/>
      <c r="J37" s="51"/>
      <c r="K37" s="52">
        <f t="shared" si="5"/>
        <v>5723.4444444444443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3113.8</v>
      </c>
      <c r="F38" s="51"/>
      <c r="G38" s="51"/>
      <c r="H38" s="51">
        <v>3113.8</v>
      </c>
      <c r="I38" s="51"/>
      <c r="J38" s="51"/>
      <c r="K38" s="52">
        <f t="shared" si="5"/>
        <v>9822.7129337539445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881.06400000000008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873.28099999999995</v>
      </c>
      <c r="J40" s="33">
        <f t="shared" ref="J40" si="7">J42+J43+J44+J49</f>
        <v>0</v>
      </c>
      <c r="K40" s="95">
        <f>(K42+K43+K44+K49)/4</f>
        <v>19773.462962962964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124.473</v>
      </c>
      <c r="F42" s="70">
        <v>3.1459999999999999</v>
      </c>
      <c r="G42" s="70"/>
      <c r="H42" s="70"/>
      <c r="I42" s="70">
        <v>121.327</v>
      </c>
      <c r="J42" s="70"/>
      <c r="K42" s="71">
        <f t="shared" si="5"/>
        <v>31118.25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105.099</v>
      </c>
      <c r="F43" s="70">
        <v>2.831</v>
      </c>
      <c r="G43" s="70"/>
      <c r="H43" s="70">
        <v>0</v>
      </c>
      <c r="I43" s="70">
        <v>102.268</v>
      </c>
      <c r="J43" s="70"/>
      <c r="K43" s="71">
        <f t="shared" si="5"/>
        <v>26274.75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187.66300000000001</v>
      </c>
      <c r="F44" s="70">
        <v>1.806</v>
      </c>
      <c r="G44" s="70"/>
      <c r="H44" s="70">
        <v>0</v>
      </c>
      <c r="I44" s="70">
        <v>185.857</v>
      </c>
      <c r="J44" s="70"/>
      <c r="K44" s="71">
        <f t="shared" si="5"/>
        <v>4522</v>
      </c>
      <c r="L44" s="74">
        <f>(K44/24800)*100</f>
        <v>18.233870967741936</v>
      </c>
      <c r="M44" s="74">
        <f>(K44/25574)*100</f>
        <v>17.682020802377416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463.82900000000001</v>
      </c>
      <c r="F49" s="70"/>
      <c r="G49" s="70"/>
      <c r="H49" s="70">
        <v>0</v>
      </c>
      <c r="I49" s="70">
        <v>463.82900000000001</v>
      </c>
      <c r="J49" s="70"/>
      <c r="K49" s="71">
        <f t="shared" si="5"/>
        <v>17178.851851851854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106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06"/>
      <c r="B51" s="106"/>
      <c r="C51" s="106"/>
      <c r="D51" s="106"/>
      <c r="E51" s="106"/>
      <c r="F51" s="106"/>
      <c r="G51" s="18"/>
      <c r="H51" s="106"/>
      <c r="I51" s="106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109"/>
      <c r="H53" s="2"/>
      <c r="I53" s="2"/>
      <c r="J53" s="2"/>
      <c r="K53" s="40"/>
    </row>
    <row r="54" spans="1:16" ht="18" x14ac:dyDescent="0.4">
      <c r="A54" s="109" t="s">
        <v>9</v>
      </c>
      <c r="B54" s="2"/>
      <c r="C54" s="2"/>
      <c r="D54" s="2"/>
      <c r="E54" s="2"/>
      <c r="F54" s="2"/>
      <c r="G54" s="109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3" zoomScale="60" zoomScaleNormal="100" workbookViewId="0">
      <selection activeCell="A17" sqref="A17:XFD17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68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113" t="s">
        <v>24</v>
      </c>
      <c r="G11" s="113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5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669</v>
      </c>
      <c r="E15" s="43">
        <f t="shared" si="0"/>
        <v>11221.767</v>
      </c>
      <c r="F15" s="43">
        <f t="shared" si="0"/>
        <v>9.3970000000000002</v>
      </c>
      <c r="G15" s="43">
        <f>G17+G18+G19+G24</f>
        <v>56.489000000000004</v>
      </c>
      <c r="H15" s="43">
        <f>H17+H18+H19+H24</f>
        <v>9636.9290000000001</v>
      </c>
      <c r="I15" s="43">
        <f t="shared" si="0"/>
        <v>1518.952</v>
      </c>
      <c r="J15" s="43">
        <f t="shared" si="0"/>
        <v>0</v>
      </c>
      <c r="K15" s="94">
        <f>(K17+K18+K19+K24)/4</f>
        <v>26633.627067804202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532.68400000000008</v>
      </c>
      <c r="F17" s="44"/>
      <c r="G17" s="44">
        <v>6.109</v>
      </c>
      <c r="H17" s="44">
        <v>526.57500000000005</v>
      </c>
      <c r="I17" s="44"/>
      <c r="J17" s="44"/>
      <c r="K17" s="45">
        <f>(E17/D17)*1000</f>
        <v>40975.692307692312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785.34199999999998</v>
      </c>
      <c r="F18" s="44">
        <v>6.6879999999999997</v>
      </c>
      <c r="G18" s="44"/>
      <c r="H18" s="44">
        <v>778.654</v>
      </c>
      <c r="I18" s="44"/>
      <c r="J18" s="44"/>
      <c r="K18" s="45">
        <f t="shared" ref="K18:K24" si="2">(E18/D18)*1000</f>
        <v>32722.583333333332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4202.7839999999997</v>
      </c>
      <c r="F19" s="44">
        <v>2.7090000000000001</v>
      </c>
      <c r="G19" s="44">
        <v>50.38</v>
      </c>
      <c r="H19" s="44">
        <v>4149.6949999999997</v>
      </c>
      <c r="I19" s="44"/>
      <c r="J19" s="44"/>
      <c r="K19" s="45">
        <f t="shared" si="2"/>
        <v>18931.459459459456</v>
      </c>
      <c r="L19" s="48">
        <f>(K19/26400)*100</f>
        <v>71.710073710073701</v>
      </c>
      <c r="M19" s="48">
        <f>(K19/24615.7)*100</f>
        <v>76.90806866942421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410</v>
      </c>
      <c r="E24" s="44">
        <f>H24+I24</f>
        <v>5700.9570000000003</v>
      </c>
      <c r="F24" s="44">
        <v>0</v>
      </c>
      <c r="G24" s="44"/>
      <c r="H24" s="44">
        <v>4182.0050000000001</v>
      </c>
      <c r="I24" s="44">
        <v>1518.952</v>
      </c>
      <c r="J24" s="44"/>
      <c r="K24" s="45">
        <f t="shared" si="2"/>
        <v>13904.773170731709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818</v>
      </c>
      <c r="E26" s="50">
        <f t="shared" si="3"/>
        <v>8584.8649999999998</v>
      </c>
      <c r="F26" s="50">
        <f t="shared" si="3"/>
        <v>76.997</v>
      </c>
      <c r="G26" s="50">
        <f t="shared" si="3"/>
        <v>116.72199999999999</v>
      </c>
      <c r="H26" s="50">
        <f>H28+H29+H30+H37+H38</f>
        <v>8391.1460000000006</v>
      </c>
      <c r="I26" s="50">
        <f t="shared" si="3"/>
        <v>0</v>
      </c>
      <c r="J26" s="50">
        <f t="shared" si="3"/>
        <v>0</v>
      </c>
      <c r="K26" s="96">
        <f>(K28+K29+K30+K37+K38)/5</f>
        <v>19240.15569672655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913.58399999999995</v>
      </c>
      <c r="F28" s="51">
        <v>25.542999999999999</v>
      </c>
      <c r="G28" s="51">
        <v>2.78</v>
      </c>
      <c r="H28" s="51">
        <v>885.26099999999997</v>
      </c>
      <c r="I28" s="51"/>
      <c r="J28" s="51"/>
      <c r="K28" s="52">
        <f>(E28/D28)*1000</f>
        <v>41526.545454545449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852.49</v>
      </c>
      <c r="F29" s="51">
        <v>8.1760000000000002</v>
      </c>
      <c r="G29" s="51"/>
      <c r="H29" s="51">
        <v>844.31399999999996</v>
      </c>
      <c r="I29" s="51"/>
      <c r="J29" s="51"/>
      <c r="K29" s="52">
        <f t="shared" ref="K29:K49" si="5">(E29/D29)*1000</f>
        <v>19374.772727272728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427</v>
      </c>
      <c r="E30" s="51">
        <f>F30+G30+H30</f>
        <v>2966.4599999999996</v>
      </c>
      <c r="F30" s="51">
        <v>43.277999999999999</v>
      </c>
      <c r="G30" s="51">
        <v>113.94199999999999</v>
      </c>
      <c r="H30" s="51">
        <v>2809.24</v>
      </c>
      <c r="I30" s="51"/>
      <c r="J30" s="51"/>
      <c r="K30" s="52">
        <f t="shared" si="5"/>
        <v>6947.2131147540977</v>
      </c>
      <c r="L30" s="60">
        <f>(K30/26500)*100</f>
        <v>26.215898546241878</v>
      </c>
      <c r="M30" s="60">
        <f>(K30/26543.96)*100</f>
        <v>26.172481855586348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396</v>
      </c>
      <c r="E32" s="51">
        <f>F32+G32+H32</f>
        <v>2799.625</v>
      </c>
      <c r="F32" s="57">
        <v>42.375</v>
      </c>
      <c r="G32" s="57">
        <v>113.94199999999999</v>
      </c>
      <c r="H32" s="57">
        <v>2643.308</v>
      </c>
      <c r="I32" s="57"/>
      <c r="J32" s="57"/>
      <c r="K32" s="52">
        <f t="shared" si="5"/>
        <v>7069.7601010101016</v>
      </c>
      <c r="L32" s="60">
        <f>(K32/26500)*100</f>
        <v>26.678340003811705</v>
      </c>
      <c r="M32" s="60">
        <f>(K32/26543.96)*100</f>
        <v>26.634157454313907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149.71600000000001</v>
      </c>
      <c r="F37" s="51">
        <v>0</v>
      </c>
      <c r="G37" s="51"/>
      <c r="H37" s="51">
        <v>149.71600000000001</v>
      </c>
      <c r="I37" s="51"/>
      <c r="J37" s="51"/>
      <c r="K37" s="52">
        <f t="shared" si="5"/>
        <v>16635.111111111113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316</v>
      </c>
      <c r="E38" s="51">
        <f t="shared" si="4"/>
        <v>3702.6149999999998</v>
      </c>
      <c r="F38" s="51"/>
      <c r="G38" s="51"/>
      <c r="H38" s="51">
        <v>3702.6149999999998</v>
      </c>
      <c r="I38" s="51"/>
      <c r="J38" s="51"/>
      <c r="K38" s="52">
        <f t="shared" si="5"/>
        <v>11717.136075949365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994.71400000000006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986.93099999999993</v>
      </c>
      <c r="J40" s="33">
        <f t="shared" ref="J40" si="7">J42+J43+J44+J49</f>
        <v>0</v>
      </c>
      <c r="K40" s="95">
        <f>(K42+K43+K44+K49)/4</f>
        <v>21772.024598393575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147.81299999999999</v>
      </c>
      <c r="F42" s="70">
        <v>3.1459999999999999</v>
      </c>
      <c r="G42" s="70"/>
      <c r="H42" s="70">
        <v>0</v>
      </c>
      <c r="I42" s="70">
        <v>144.667</v>
      </c>
      <c r="J42" s="70"/>
      <c r="K42" s="71">
        <f t="shared" si="5"/>
        <v>36953.25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114.53700000000001</v>
      </c>
      <c r="F43" s="70">
        <v>2.831</v>
      </c>
      <c r="G43" s="70"/>
      <c r="H43" s="70">
        <v>0</v>
      </c>
      <c r="I43" s="70">
        <v>111.706</v>
      </c>
      <c r="J43" s="70"/>
      <c r="K43" s="71">
        <f t="shared" si="5"/>
        <v>28634.25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434.59899999999999</v>
      </c>
      <c r="F44" s="70">
        <v>1.806</v>
      </c>
      <c r="G44" s="70"/>
      <c r="H44" s="70">
        <v>0</v>
      </c>
      <c r="I44" s="70">
        <v>432.79300000000001</v>
      </c>
      <c r="J44" s="70"/>
      <c r="K44" s="71">
        <f t="shared" si="5"/>
        <v>10472.265060240965</v>
      </c>
      <c r="L44" s="74">
        <f>(K44/24800)*100</f>
        <v>42.22687524290712</v>
      </c>
      <c r="M44" s="74">
        <f>(K44/25574)*100</f>
        <v>40.948874091815767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297.76499999999999</v>
      </c>
      <c r="F49" s="70"/>
      <c r="G49" s="70"/>
      <c r="H49" s="70">
        <v>0</v>
      </c>
      <c r="I49" s="70">
        <v>297.76499999999999</v>
      </c>
      <c r="J49" s="70"/>
      <c r="K49" s="71">
        <f t="shared" si="5"/>
        <v>11028.333333333332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112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12"/>
      <c r="B51" s="112"/>
      <c r="C51" s="112"/>
      <c r="D51" s="112"/>
      <c r="E51" s="112"/>
      <c r="F51" s="112"/>
      <c r="G51" s="18"/>
      <c r="H51" s="112"/>
      <c r="I51" s="112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69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111"/>
      <c r="H53" s="2"/>
      <c r="I53" s="2"/>
      <c r="J53" s="2"/>
      <c r="K53" s="40"/>
    </row>
    <row r="54" spans="1:16" ht="18" x14ac:dyDescent="0.4">
      <c r="A54" s="111" t="s">
        <v>9</v>
      </c>
      <c r="B54" s="2"/>
      <c r="C54" s="2"/>
      <c r="D54" s="2"/>
      <c r="E54" s="2"/>
      <c r="F54" s="2"/>
      <c r="G54" s="111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70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27" zoomScale="60" zoomScaleNormal="100" workbookViewId="0">
      <selection activeCell="A27" sqref="A1:XFD1048576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37" t="s">
        <v>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8" x14ac:dyDescent="0.4">
      <c r="A3" s="137" t="s">
        <v>48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8" x14ac:dyDescent="0.4">
      <c r="A4" s="137" t="s">
        <v>71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x14ac:dyDescent="0.35">
      <c r="A5" s="138" t="s">
        <v>10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ht="18" x14ac:dyDescent="0.4">
      <c r="A6" s="139" t="s">
        <v>49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</row>
    <row r="7" spans="1:16" ht="15.5" x14ac:dyDescent="0.3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x14ac:dyDescent="0.35">
      <c r="K8" s="73"/>
    </row>
    <row r="9" spans="1:16" ht="27" customHeight="1" x14ac:dyDescent="0.35">
      <c r="A9" s="131" t="s">
        <v>11</v>
      </c>
      <c r="B9" s="135" t="s">
        <v>27</v>
      </c>
      <c r="C9" s="136"/>
      <c r="D9" s="132" t="s">
        <v>12</v>
      </c>
      <c r="E9" s="135" t="s">
        <v>55</v>
      </c>
      <c r="F9" s="141"/>
      <c r="G9" s="141"/>
      <c r="H9" s="141"/>
      <c r="I9" s="141"/>
      <c r="J9" s="141"/>
      <c r="K9" s="145" t="s">
        <v>13</v>
      </c>
      <c r="L9" s="148" t="s">
        <v>29</v>
      </c>
      <c r="M9" s="148" t="s">
        <v>30</v>
      </c>
      <c r="N9" s="130" t="s">
        <v>31</v>
      </c>
      <c r="O9" s="130"/>
      <c r="P9" s="130"/>
    </row>
    <row r="10" spans="1:16" ht="88.5" customHeight="1" x14ac:dyDescent="0.35">
      <c r="A10" s="131"/>
      <c r="B10" s="132" t="s">
        <v>21</v>
      </c>
      <c r="C10" s="132" t="s">
        <v>41</v>
      </c>
      <c r="D10" s="151"/>
      <c r="E10" s="132" t="s">
        <v>21</v>
      </c>
      <c r="F10" s="133" t="s">
        <v>20</v>
      </c>
      <c r="G10" s="141"/>
      <c r="H10" s="141"/>
      <c r="I10" s="8"/>
      <c r="J10" s="132" t="s">
        <v>19</v>
      </c>
      <c r="K10" s="146"/>
      <c r="L10" s="149"/>
      <c r="M10" s="149"/>
      <c r="N10" s="130"/>
      <c r="O10" s="130"/>
      <c r="P10" s="130"/>
    </row>
    <row r="11" spans="1:16" ht="276" customHeight="1" x14ac:dyDescent="0.35">
      <c r="A11" s="131"/>
      <c r="B11" s="143"/>
      <c r="C11" s="143"/>
      <c r="D11" s="151"/>
      <c r="E11" s="142"/>
      <c r="F11" s="116" t="s">
        <v>24</v>
      </c>
      <c r="G11" s="116" t="s">
        <v>22</v>
      </c>
      <c r="H11" s="6" t="s">
        <v>23</v>
      </c>
      <c r="I11" s="6" t="s">
        <v>44</v>
      </c>
      <c r="J11" s="143"/>
      <c r="K11" s="147"/>
      <c r="L11" s="150"/>
      <c r="M11" s="15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32"/>
      <c r="B12" s="133" t="s">
        <v>28</v>
      </c>
      <c r="C12" s="134"/>
      <c r="D12" s="115" t="s">
        <v>0</v>
      </c>
      <c r="E12" s="115" t="s">
        <v>1</v>
      </c>
      <c r="F12" s="115" t="s">
        <v>1</v>
      </c>
      <c r="G12" s="115" t="s">
        <v>1</v>
      </c>
      <c r="H12" s="115" t="s">
        <v>1</v>
      </c>
      <c r="I12" s="115" t="s">
        <v>1</v>
      </c>
      <c r="J12" s="115" t="s">
        <v>1</v>
      </c>
      <c r="K12" s="75" t="s">
        <v>18</v>
      </c>
      <c r="L12" s="115" t="s">
        <v>17</v>
      </c>
      <c r="M12" s="115" t="s">
        <v>17</v>
      </c>
      <c r="N12" s="115" t="s">
        <v>1</v>
      </c>
      <c r="O12" s="115" t="s">
        <v>1</v>
      </c>
      <c r="P12" s="115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851</v>
      </c>
      <c r="C15" s="21" t="s">
        <v>37</v>
      </c>
      <c r="D15" s="43">
        <f t="shared" ref="D15:J15" si="0">D17+D18+D19+D24</f>
        <v>674</v>
      </c>
      <c r="E15" s="43">
        <f t="shared" si="0"/>
        <v>12207.484</v>
      </c>
      <c r="F15" s="43">
        <f t="shared" si="0"/>
        <v>9.3970000000000002</v>
      </c>
      <c r="G15" s="43">
        <f>G17+G18+G19+G24</f>
        <v>56.284999999999997</v>
      </c>
      <c r="H15" s="43">
        <f>H17+H18+H19+H24</f>
        <v>10537.29</v>
      </c>
      <c r="I15" s="43">
        <f t="shared" si="0"/>
        <v>1604.5119999999999</v>
      </c>
      <c r="J15" s="43">
        <f t="shared" si="0"/>
        <v>0</v>
      </c>
      <c r="K15" s="122">
        <f>(H15+I15)/D15*1000</f>
        <v>18014.543026706237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326.30099999999999</v>
      </c>
      <c r="F17" s="44"/>
      <c r="G17" s="44">
        <v>4.7990000000000004</v>
      </c>
      <c r="H17" s="44">
        <v>321.50200000000001</v>
      </c>
      <c r="I17" s="44"/>
      <c r="J17" s="44"/>
      <c r="K17" s="45">
        <f>(E17/D17)*1000</f>
        <v>27191.75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835.59500000000003</v>
      </c>
      <c r="F18" s="44">
        <v>6.6879999999999997</v>
      </c>
      <c r="G18" s="44"/>
      <c r="H18" s="44">
        <v>828.90700000000004</v>
      </c>
      <c r="I18" s="44"/>
      <c r="J18" s="44"/>
      <c r="K18" s="45">
        <f t="shared" ref="K18:K24" si="2">(E18/D18)*1000</f>
        <v>34816.458333333336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5421.1809999999996</v>
      </c>
      <c r="F19" s="44">
        <v>2.7090000000000001</v>
      </c>
      <c r="G19" s="44">
        <v>51.485999999999997</v>
      </c>
      <c r="H19" s="44">
        <v>5366.9859999999999</v>
      </c>
      <c r="I19" s="44"/>
      <c r="J19" s="44"/>
      <c r="K19" s="45">
        <f t="shared" si="2"/>
        <v>24201.700892857141</v>
      </c>
      <c r="L19" s="48">
        <f>(K19/26400)*100</f>
        <v>91.673109442640694</v>
      </c>
      <c r="M19" s="48">
        <f>(K19/24615.7)*100</f>
        <v>98.318150175932999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5624.4070000000002</v>
      </c>
      <c r="F24" s="44">
        <v>0</v>
      </c>
      <c r="G24" s="44"/>
      <c r="H24" s="44">
        <v>4019.895</v>
      </c>
      <c r="I24" s="44">
        <v>1604.5119999999999</v>
      </c>
      <c r="J24" s="44"/>
      <c r="K24" s="45">
        <f t="shared" si="2"/>
        <v>13585.524154589371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824.5</v>
      </c>
      <c r="E26" s="50">
        <f t="shared" si="3"/>
        <v>18611.751</v>
      </c>
      <c r="F26" s="50">
        <f t="shared" si="3"/>
        <v>75.445999999999998</v>
      </c>
      <c r="G26" s="50">
        <f t="shared" si="3"/>
        <v>93.804000000000002</v>
      </c>
      <c r="H26" s="50">
        <f>H28+H29+H30+H37+H38</f>
        <v>18442.501</v>
      </c>
      <c r="I26" s="50">
        <f t="shared" si="3"/>
        <v>0</v>
      </c>
      <c r="J26" s="50">
        <f t="shared" si="3"/>
        <v>0</v>
      </c>
      <c r="K26" s="122">
        <f>(H26+I26)/D26*1000</f>
        <v>22368.103092783505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1238.0819999999999</v>
      </c>
      <c r="F28" s="51">
        <v>25.600999999999999</v>
      </c>
      <c r="G28" s="51">
        <v>0.54700000000000004</v>
      </c>
      <c r="H28" s="51">
        <v>1211.934</v>
      </c>
      <c r="I28" s="51"/>
      <c r="J28" s="51"/>
      <c r="K28" s="52">
        <f>(E28/D28)*1000</f>
        <v>56276.454545454544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2390.1749999999997</v>
      </c>
      <c r="F29" s="51">
        <v>8.1760000000000002</v>
      </c>
      <c r="G29" s="51"/>
      <c r="H29" s="51">
        <v>2381.9989999999998</v>
      </c>
      <c r="I29" s="51"/>
      <c r="J29" s="51"/>
      <c r="K29" s="52">
        <f t="shared" ref="K29:K49" si="5">(E29/D29)*1000</f>
        <v>54322.159090909081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432.5</v>
      </c>
      <c r="E30" s="51">
        <f>F30+G30+H30</f>
        <v>10779.276</v>
      </c>
      <c r="F30" s="51">
        <v>41.668999999999997</v>
      </c>
      <c r="G30" s="51">
        <v>93.257000000000005</v>
      </c>
      <c r="H30" s="51">
        <v>10644.35</v>
      </c>
      <c r="I30" s="51"/>
      <c r="J30" s="51"/>
      <c r="K30" s="52">
        <f t="shared" si="5"/>
        <v>24923.181502890173</v>
      </c>
      <c r="L30" s="60">
        <f>(K30/26500)*100</f>
        <v>94.049741520340277</v>
      </c>
      <c r="M30" s="60">
        <f>(K30/26543.96)*100</f>
        <v>93.893983802304462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400</v>
      </c>
      <c r="E32" s="51">
        <f>F32+G32+H32</f>
        <v>9980.7509999999984</v>
      </c>
      <c r="F32" s="57">
        <v>40.765999999999998</v>
      </c>
      <c r="G32" s="57">
        <v>93.257000000000005</v>
      </c>
      <c r="H32" s="57">
        <v>9846.7279999999992</v>
      </c>
      <c r="I32" s="57"/>
      <c r="J32" s="57"/>
      <c r="K32" s="52">
        <f t="shared" si="5"/>
        <v>24951.877499999995</v>
      </c>
      <c r="L32" s="60">
        <f>(K32/26500)*100</f>
        <v>94.158028301886773</v>
      </c>
      <c r="M32" s="60">
        <f>(K32/26543.96)*100</f>
        <v>94.00209124787709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180.48</v>
      </c>
      <c r="F37" s="51">
        <v>0</v>
      </c>
      <c r="G37" s="51"/>
      <c r="H37" s="51">
        <v>180.48</v>
      </c>
      <c r="I37" s="51"/>
      <c r="J37" s="51"/>
      <c r="K37" s="52">
        <f t="shared" si="5"/>
        <v>20053.333333333332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4023.7379999999998</v>
      </c>
      <c r="F38" s="51"/>
      <c r="G38" s="51"/>
      <c r="H38" s="51">
        <v>4023.7379999999998</v>
      </c>
      <c r="I38" s="51"/>
      <c r="J38" s="51"/>
      <c r="K38" s="52">
        <f t="shared" si="5"/>
        <v>12693.179810725551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1706.5309999999999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1697.845</v>
      </c>
      <c r="J40" s="33">
        <f t="shared" ref="J40" si="7">J42+J43+J44+J49</f>
        <v>0</v>
      </c>
      <c r="K40" s="123">
        <f>(H40+I40)/D40*1000</f>
        <v>22194.052287581697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146.386</v>
      </c>
      <c r="F42" s="70">
        <v>3.1459999999999999</v>
      </c>
      <c r="G42" s="70"/>
      <c r="H42" s="70">
        <v>0</v>
      </c>
      <c r="I42" s="70">
        <v>143.24</v>
      </c>
      <c r="J42" s="70"/>
      <c r="K42" s="71">
        <f t="shared" si="5"/>
        <v>36596.5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181.87799999999999</v>
      </c>
      <c r="F43" s="70">
        <v>2.831</v>
      </c>
      <c r="G43" s="70"/>
      <c r="H43" s="70">
        <v>0</v>
      </c>
      <c r="I43" s="70">
        <v>179.047</v>
      </c>
      <c r="J43" s="70"/>
      <c r="K43" s="71">
        <f t="shared" si="5"/>
        <v>45469.5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994.95899999999995</v>
      </c>
      <c r="F44" s="70">
        <v>2.7090000000000001</v>
      </c>
      <c r="G44" s="70"/>
      <c r="H44" s="70">
        <v>0</v>
      </c>
      <c r="I44" s="70">
        <v>992.25</v>
      </c>
      <c r="J44" s="70"/>
      <c r="K44" s="71">
        <f t="shared" si="5"/>
        <v>23974.915662650601</v>
      </c>
      <c r="L44" s="74">
        <f>(K44/24800)*100</f>
        <v>96.673047026816931</v>
      </c>
      <c r="M44" s="74">
        <f>(K44/25574)*100</f>
        <v>93.747226333974353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383.30799999999999</v>
      </c>
      <c r="F49" s="70"/>
      <c r="G49" s="70"/>
      <c r="H49" s="70">
        <v>0</v>
      </c>
      <c r="I49" s="70">
        <v>383.30799999999999</v>
      </c>
      <c r="J49" s="70"/>
      <c r="K49" s="71">
        <f t="shared" si="5"/>
        <v>14196.592592592593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44" t="s">
        <v>58</v>
      </c>
      <c r="B50" s="144"/>
      <c r="C50" s="144"/>
      <c r="D50" s="144"/>
      <c r="E50" s="144"/>
      <c r="F50" s="144"/>
      <c r="G50" s="144"/>
      <c r="H50" s="144"/>
      <c r="I50" s="114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14"/>
      <c r="B51" s="114"/>
      <c r="C51" s="114"/>
      <c r="D51" s="114"/>
      <c r="E51" s="114"/>
      <c r="F51" s="114"/>
      <c r="G51" s="18"/>
      <c r="H51" s="114"/>
      <c r="I51" s="114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117"/>
      <c r="H53" s="2"/>
      <c r="I53" s="2"/>
      <c r="J53" s="2"/>
      <c r="K53" s="40"/>
    </row>
    <row r="54" spans="1:16" ht="18" x14ac:dyDescent="0.4">
      <c r="A54" s="117" t="s">
        <v>9</v>
      </c>
      <c r="B54" s="2"/>
      <c r="C54" s="2"/>
      <c r="D54" s="2"/>
      <c r="E54" s="2"/>
      <c r="F54" s="2"/>
      <c r="G54" s="117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70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Январь!Заголовки_для_печати</vt:lpstr>
      <vt:lpstr>Апрель!Область_печати</vt:lpstr>
      <vt:lpstr>Июль!Область_печати</vt:lpstr>
      <vt:lpstr>Июнь!Область_печати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2017-11-02T07:39:11Z</cp:lastPrinted>
  <dcterms:created xsi:type="dcterms:W3CDTF">2013-04-16T11:53:23Z</dcterms:created>
  <dcterms:modified xsi:type="dcterms:W3CDTF">2017-11-02T08:04:31Z</dcterms:modified>
</cp:coreProperties>
</file>