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Documents\Сводная информация по культуре г(Бежина Инна Николаевна)\Размещение на сайте\2021\размещение на сайте август\"/>
    </mc:Choice>
  </mc:AlternateContent>
  <bookViews>
    <workbookView xWindow="0" yWindow="0" windowWidth="28800" windowHeight="12435" activeTab="7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</sheets>
  <definedNames>
    <definedName name="_xlnm.Print_Titles" localSheetId="0">январь!$9:$15</definedName>
    <definedName name="_xlnm.Print_Area" localSheetId="7">август!$A$1:$O$77</definedName>
    <definedName name="_xlnm.Print_Area" localSheetId="3">АПРЕЛЬ!$A$1:$O$77</definedName>
    <definedName name="_xlnm.Print_Area" localSheetId="6">ИЮЛЬ!$A$1:$O$77</definedName>
    <definedName name="_xlnm.Print_Area" localSheetId="5">ИЮНЬ!$A$1:$O$77</definedName>
    <definedName name="_xlnm.Print_Area" localSheetId="4">МАЙ!$A$1:$O$77</definedName>
    <definedName name="_xlnm.Print_Area" localSheetId="2">март!$A$1:$O$77</definedName>
    <definedName name="_xlnm.Print_Area" localSheetId="1">февраль!$A$1:$O$77</definedName>
    <definedName name="_xlnm.Print_Area" localSheetId="0">январь!$A$1:$O$77</definedName>
  </definedNames>
  <calcPr calcId="152511"/>
</workbook>
</file>

<file path=xl/calcChain.xml><?xml version="1.0" encoding="utf-8"?>
<calcChain xmlns="http://schemas.openxmlformats.org/spreadsheetml/2006/main">
  <c r="F29" i="8" l="1"/>
  <c r="P39" i="8" l="1"/>
  <c r="F67" i="8" l="1"/>
  <c r="M67" i="8" s="1"/>
  <c r="F66" i="8"/>
  <c r="M66" i="8" s="1"/>
  <c r="F65" i="8"/>
  <c r="M65" i="8" s="1"/>
  <c r="F64" i="8"/>
  <c r="M64" i="8" s="1"/>
  <c r="F63" i="8"/>
  <c r="M63" i="8" s="1"/>
  <c r="F62" i="8"/>
  <c r="F60" i="8"/>
  <c r="M60" i="8" s="1"/>
  <c r="N60" i="8" s="1"/>
  <c r="F59" i="8"/>
  <c r="F58" i="8"/>
  <c r="M58" i="8" s="1"/>
  <c r="L56" i="8"/>
  <c r="K56" i="8"/>
  <c r="J56" i="8"/>
  <c r="I56" i="8"/>
  <c r="H56" i="8"/>
  <c r="G56" i="8"/>
  <c r="E56" i="8"/>
  <c r="C56" i="8"/>
  <c r="F52" i="8"/>
  <c r="M52" i="8" s="1"/>
  <c r="F51" i="8"/>
  <c r="F49" i="8"/>
  <c r="M49" i="8" s="1"/>
  <c r="F48" i="8"/>
  <c r="M48" i="8" s="1"/>
  <c r="M47" i="8"/>
  <c r="F47" i="8"/>
  <c r="F46" i="8"/>
  <c r="M46" i="8" s="1"/>
  <c r="P45" i="8"/>
  <c r="F45" i="8"/>
  <c r="M45" i="8" s="1"/>
  <c r="F43" i="8"/>
  <c r="M43" i="8" s="1"/>
  <c r="F42" i="8"/>
  <c r="M42" i="8" s="1"/>
  <c r="F41" i="8"/>
  <c r="M41" i="8" s="1"/>
  <c r="Q40" i="8"/>
  <c r="F39" i="8"/>
  <c r="F38" i="8"/>
  <c r="M38" i="8" s="1"/>
  <c r="F36" i="8"/>
  <c r="M36" i="8" s="1"/>
  <c r="F35" i="8"/>
  <c r="F33" i="8"/>
  <c r="M33" i="8" s="1"/>
  <c r="L31" i="8"/>
  <c r="K31" i="8"/>
  <c r="J31" i="8"/>
  <c r="I31" i="8"/>
  <c r="H31" i="8"/>
  <c r="G31" i="8"/>
  <c r="E31" i="8"/>
  <c r="C31" i="8"/>
  <c r="M29" i="8"/>
  <c r="F28" i="8"/>
  <c r="M28" i="8" s="1"/>
  <c r="M27" i="8"/>
  <c r="F27" i="8"/>
  <c r="F26" i="8"/>
  <c r="M26" i="8" s="1"/>
  <c r="F25" i="8"/>
  <c r="M25" i="8" s="1"/>
  <c r="F24" i="8"/>
  <c r="M24" i="8" s="1"/>
  <c r="F22" i="8"/>
  <c r="F21" i="8"/>
  <c r="M21" i="8" s="1"/>
  <c r="F20" i="8"/>
  <c r="M20" i="8" s="1"/>
  <c r="L18" i="8"/>
  <c r="K18" i="8"/>
  <c r="J18" i="8"/>
  <c r="I18" i="8"/>
  <c r="H18" i="8"/>
  <c r="G18" i="8"/>
  <c r="E18" i="8"/>
  <c r="C18" i="8"/>
  <c r="M39" i="8" l="1"/>
  <c r="N39" i="8" s="1"/>
  <c r="F56" i="8"/>
  <c r="M56" i="8" s="1"/>
  <c r="F18" i="8"/>
  <c r="M18" i="8" s="1"/>
  <c r="M22" i="8"/>
  <c r="M59" i="8"/>
  <c r="F31" i="8"/>
  <c r="M31" i="8" s="1"/>
  <c r="G56" i="7"/>
  <c r="Q22" i="8" l="1"/>
  <c r="N22" i="8"/>
  <c r="M24" i="7"/>
  <c r="F67" i="7"/>
  <c r="M67" i="7" s="1"/>
  <c r="F66" i="7"/>
  <c r="M66" i="7" s="1"/>
  <c r="F65" i="7"/>
  <c r="M65" i="7" s="1"/>
  <c r="M64" i="7"/>
  <c r="F64" i="7"/>
  <c r="F63" i="7"/>
  <c r="M63" i="7" s="1"/>
  <c r="F62" i="7"/>
  <c r="F60" i="7"/>
  <c r="F59" i="7"/>
  <c r="M59" i="7" s="1"/>
  <c r="F58" i="7"/>
  <c r="M58" i="7" s="1"/>
  <c r="L56" i="7"/>
  <c r="K56" i="7"/>
  <c r="J56" i="7"/>
  <c r="I56" i="7"/>
  <c r="H56" i="7"/>
  <c r="E56" i="7"/>
  <c r="C56" i="7"/>
  <c r="F52" i="7"/>
  <c r="M52" i="7" s="1"/>
  <c r="F51" i="7"/>
  <c r="F49" i="7"/>
  <c r="M49" i="7" s="1"/>
  <c r="F48" i="7"/>
  <c r="M48" i="7" s="1"/>
  <c r="F47" i="7"/>
  <c r="M47" i="7" s="1"/>
  <c r="F46" i="7"/>
  <c r="M46" i="7" s="1"/>
  <c r="P45" i="7"/>
  <c r="F45" i="7"/>
  <c r="M45" i="7" s="1"/>
  <c r="F43" i="7"/>
  <c r="M43" i="7" s="1"/>
  <c r="F42" i="7"/>
  <c r="M42" i="7" s="1"/>
  <c r="F41" i="7"/>
  <c r="M41" i="7" s="1"/>
  <c r="P39" i="7"/>
  <c r="Q40" i="7" s="1"/>
  <c r="F39" i="7"/>
  <c r="M39" i="7" s="1"/>
  <c r="N39" i="7" s="1"/>
  <c r="F38" i="7"/>
  <c r="M38" i="7" s="1"/>
  <c r="F36" i="7"/>
  <c r="M36" i="7" s="1"/>
  <c r="F35" i="7"/>
  <c r="F33" i="7"/>
  <c r="M33" i="7" s="1"/>
  <c r="L31" i="7"/>
  <c r="K31" i="7"/>
  <c r="J31" i="7"/>
  <c r="I31" i="7"/>
  <c r="H31" i="7"/>
  <c r="G31" i="7"/>
  <c r="E31" i="7"/>
  <c r="C31" i="7"/>
  <c r="F29" i="7"/>
  <c r="F28" i="7"/>
  <c r="M28" i="7" s="1"/>
  <c r="F27" i="7"/>
  <c r="M27" i="7" s="1"/>
  <c r="F26" i="7"/>
  <c r="M26" i="7" s="1"/>
  <c r="F25" i="7"/>
  <c r="M25" i="7" s="1"/>
  <c r="F24" i="7"/>
  <c r="F22" i="7"/>
  <c r="M22" i="7" s="1"/>
  <c r="F21" i="7"/>
  <c r="M21" i="7" s="1"/>
  <c r="F20" i="7"/>
  <c r="M20" i="7" s="1"/>
  <c r="L18" i="7"/>
  <c r="K18" i="7"/>
  <c r="J18" i="7"/>
  <c r="I18" i="7"/>
  <c r="H18" i="7"/>
  <c r="G18" i="7"/>
  <c r="E18" i="7"/>
  <c r="C18" i="7"/>
  <c r="M60" i="7" l="1"/>
  <c r="N60" i="7" s="1"/>
  <c r="F31" i="7"/>
  <c r="M31" i="7" s="1"/>
  <c r="F18" i="7"/>
  <c r="M18" i="7" s="1"/>
  <c r="Q22" i="7"/>
  <c r="N22" i="7"/>
  <c r="M29" i="7"/>
  <c r="F56" i="7"/>
  <c r="M56" i="7" s="1"/>
  <c r="F67" i="6" l="1"/>
  <c r="P39" i="6" l="1"/>
  <c r="P39" i="5" l="1"/>
  <c r="P39" i="4"/>
  <c r="E18" i="6" l="1"/>
  <c r="F41" i="6" l="1"/>
  <c r="M41" i="6" s="1"/>
  <c r="M67" i="6"/>
  <c r="F66" i="6"/>
  <c r="M66" i="6" s="1"/>
  <c r="M65" i="6"/>
  <c r="F65" i="6"/>
  <c r="F64" i="6"/>
  <c r="M64" i="6" s="1"/>
  <c r="M63" i="6"/>
  <c r="F63" i="6"/>
  <c r="F62" i="6"/>
  <c r="M62" i="6" s="1"/>
  <c r="F60" i="6"/>
  <c r="F59" i="6"/>
  <c r="F58" i="6"/>
  <c r="M58" i="6" s="1"/>
  <c r="L56" i="6"/>
  <c r="K56" i="6"/>
  <c r="J56" i="6"/>
  <c r="I56" i="6"/>
  <c r="H56" i="6"/>
  <c r="G56" i="6"/>
  <c r="E56" i="6"/>
  <c r="C56" i="6"/>
  <c r="F52" i="6"/>
  <c r="M52" i="6" s="1"/>
  <c r="F51" i="6"/>
  <c r="F49" i="6"/>
  <c r="M49" i="6" s="1"/>
  <c r="F48" i="6"/>
  <c r="M48" i="6" s="1"/>
  <c r="F47" i="6"/>
  <c r="M47" i="6" s="1"/>
  <c r="F46" i="6"/>
  <c r="M46" i="6" s="1"/>
  <c r="P45" i="6"/>
  <c r="F45" i="6"/>
  <c r="M45" i="6" s="1"/>
  <c r="F43" i="6"/>
  <c r="M43" i="6" s="1"/>
  <c r="F42" i="6"/>
  <c r="M42" i="6" s="1"/>
  <c r="Q40" i="6"/>
  <c r="F39" i="6"/>
  <c r="F38" i="6"/>
  <c r="M38" i="6" s="1"/>
  <c r="F36" i="6"/>
  <c r="M36" i="6" s="1"/>
  <c r="F35" i="6"/>
  <c r="F33" i="6"/>
  <c r="M33" i="6" s="1"/>
  <c r="L31" i="6"/>
  <c r="K31" i="6"/>
  <c r="J31" i="6"/>
  <c r="I31" i="6"/>
  <c r="H31" i="6"/>
  <c r="G31" i="6"/>
  <c r="E31" i="6"/>
  <c r="C31" i="6"/>
  <c r="F29" i="6"/>
  <c r="M29" i="6" s="1"/>
  <c r="F28" i="6"/>
  <c r="M28" i="6" s="1"/>
  <c r="F27" i="6"/>
  <c r="M27" i="6" s="1"/>
  <c r="F26" i="6"/>
  <c r="M26" i="6" s="1"/>
  <c r="F25" i="6"/>
  <c r="M25" i="6" s="1"/>
  <c r="F24" i="6"/>
  <c r="M24" i="6" s="1"/>
  <c r="F22" i="6"/>
  <c r="M22" i="6" s="1"/>
  <c r="Q22" i="6" s="1"/>
  <c r="F21" i="6"/>
  <c r="M21" i="6" s="1"/>
  <c r="F20" i="6"/>
  <c r="M20" i="6" s="1"/>
  <c r="L18" i="6"/>
  <c r="K18" i="6"/>
  <c r="J18" i="6"/>
  <c r="I18" i="6"/>
  <c r="H18" i="6"/>
  <c r="G18" i="6"/>
  <c r="C18" i="6"/>
  <c r="M60" i="6" l="1"/>
  <c r="N60" i="6" s="1"/>
  <c r="F56" i="6"/>
  <c r="M56" i="6" s="1"/>
  <c r="M59" i="6"/>
  <c r="N22" i="6"/>
  <c r="F18" i="6"/>
  <c r="M18" i="6" s="1"/>
  <c r="F31" i="6"/>
  <c r="M31" i="6" s="1"/>
  <c r="M39" i="6"/>
  <c r="N39" i="6" s="1"/>
  <c r="K41" i="5" l="1"/>
  <c r="F52" i="5" l="1"/>
  <c r="F22" i="5" l="1"/>
  <c r="F67" i="5" l="1"/>
  <c r="M67" i="5" s="1"/>
  <c r="F66" i="5"/>
  <c r="M66" i="5" s="1"/>
  <c r="M65" i="5"/>
  <c r="F65" i="5"/>
  <c r="F64" i="5"/>
  <c r="M64" i="5" s="1"/>
  <c r="M63" i="5"/>
  <c r="F63" i="5"/>
  <c r="F62" i="5"/>
  <c r="M62" i="5" s="1"/>
  <c r="F60" i="5"/>
  <c r="M60" i="5" s="1"/>
  <c r="N60" i="5" s="1"/>
  <c r="F59" i="5"/>
  <c r="F58" i="5"/>
  <c r="M58" i="5" s="1"/>
  <c r="L56" i="5"/>
  <c r="K56" i="5"/>
  <c r="J56" i="5"/>
  <c r="I56" i="5"/>
  <c r="H56" i="5"/>
  <c r="G56" i="5"/>
  <c r="E56" i="5"/>
  <c r="C56" i="5"/>
  <c r="M52" i="5"/>
  <c r="F51" i="5"/>
  <c r="F49" i="5"/>
  <c r="M49" i="5" s="1"/>
  <c r="F48" i="5"/>
  <c r="M48" i="5" s="1"/>
  <c r="F47" i="5"/>
  <c r="M47" i="5" s="1"/>
  <c r="F46" i="5"/>
  <c r="M46" i="5" s="1"/>
  <c r="P45" i="5"/>
  <c r="F45" i="5"/>
  <c r="M45" i="5" s="1"/>
  <c r="F43" i="5"/>
  <c r="M43" i="5" s="1"/>
  <c r="F42" i="5"/>
  <c r="M42" i="5" s="1"/>
  <c r="F41" i="5"/>
  <c r="M41" i="5" s="1"/>
  <c r="Q40" i="5"/>
  <c r="F39" i="5"/>
  <c r="M39" i="5" s="1"/>
  <c r="N39" i="5" s="1"/>
  <c r="F38" i="5"/>
  <c r="M38" i="5" s="1"/>
  <c r="F36" i="5"/>
  <c r="M36" i="5" s="1"/>
  <c r="F35" i="5"/>
  <c r="F33" i="5"/>
  <c r="M33" i="5" s="1"/>
  <c r="L31" i="5"/>
  <c r="K31" i="5"/>
  <c r="J31" i="5"/>
  <c r="I31" i="5"/>
  <c r="H31" i="5"/>
  <c r="G31" i="5"/>
  <c r="E31" i="5"/>
  <c r="C31" i="5"/>
  <c r="F29" i="5"/>
  <c r="M29" i="5" s="1"/>
  <c r="F28" i="5"/>
  <c r="M28" i="5" s="1"/>
  <c r="F27" i="5"/>
  <c r="M27" i="5" s="1"/>
  <c r="F26" i="5"/>
  <c r="M26" i="5" s="1"/>
  <c r="F25" i="5"/>
  <c r="M25" i="5" s="1"/>
  <c r="F24" i="5"/>
  <c r="M24" i="5" s="1"/>
  <c r="M22" i="5"/>
  <c r="Q22" i="5" s="1"/>
  <c r="F21" i="5"/>
  <c r="M21" i="5" s="1"/>
  <c r="F20" i="5"/>
  <c r="M20" i="5" s="1"/>
  <c r="L18" i="5"/>
  <c r="K18" i="5"/>
  <c r="J18" i="5"/>
  <c r="I18" i="5"/>
  <c r="H18" i="5"/>
  <c r="G18" i="5"/>
  <c r="E18" i="5"/>
  <c r="C18" i="5"/>
  <c r="F56" i="5" l="1"/>
  <c r="M56" i="5" s="1"/>
  <c r="M59" i="5"/>
  <c r="F31" i="5"/>
  <c r="M31" i="5" s="1"/>
  <c r="N22" i="5"/>
  <c r="F18" i="5"/>
  <c r="M18" i="5" s="1"/>
  <c r="P45" i="4"/>
  <c r="F49" i="4" l="1"/>
  <c r="F22" i="4" l="1"/>
  <c r="F45" i="4" l="1"/>
  <c r="M45" i="4" s="1"/>
  <c r="F20" i="4"/>
  <c r="M20" i="4" s="1"/>
  <c r="F67" i="4"/>
  <c r="M67" i="4" s="1"/>
  <c r="M66" i="4"/>
  <c r="F66" i="4"/>
  <c r="F65" i="4"/>
  <c r="M65" i="4" s="1"/>
  <c r="F64" i="4"/>
  <c r="M64" i="4" s="1"/>
  <c r="F63" i="4"/>
  <c r="M63" i="4" s="1"/>
  <c r="F62" i="4"/>
  <c r="M62" i="4" s="1"/>
  <c r="F60" i="4"/>
  <c r="M60" i="4" s="1"/>
  <c r="N60" i="4" s="1"/>
  <c r="F59" i="4"/>
  <c r="M59" i="4" s="1"/>
  <c r="F58" i="4"/>
  <c r="M58" i="4" s="1"/>
  <c r="L56" i="4"/>
  <c r="K56" i="4"/>
  <c r="J56" i="4"/>
  <c r="I56" i="4"/>
  <c r="H56" i="4"/>
  <c r="G56" i="4"/>
  <c r="E56" i="4"/>
  <c r="C56" i="4"/>
  <c r="F52" i="4"/>
  <c r="M52" i="4" s="1"/>
  <c r="F51" i="4"/>
  <c r="M49" i="4"/>
  <c r="F48" i="4"/>
  <c r="M48" i="4" s="1"/>
  <c r="F47" i="4"/>
  <c r="M47" i="4" s="1"/>
  <c r="F46" i="4"/>
  <c r="M46" i="4" s="1"/>
  <c r="F43" i="4"/>
  <c r="M43" i="4" s="1"/>
  <c r="F42" i="4"/>
  <c r="M42" i="4" s="1"/>
  <c r="F41" i="4"/>
  <c r="M41" i="4" s="1"/>
  <c r="Q40" i="4"/>
  <c r="F39" i="4"/>
  <c r="M39" i="4" s="1"/>
  <c r="N39" i="4" s="1"/>
  <c r="F38" i="4"/>
  <c r="M38" i="4" s="1"/>
  <c r="F36" i="4"/>
  <c r="M36" i="4" s="1"/>
  <c r="F35" i="4"/>
  <c r="F33" i="4"/>
  <c r="M33" i="4" s="1"/>
  <c r="L31" i="4"/>
  <c r="K31" i="4"/>
  <c r="J31" i="4"/>
  <c r="I31" i="4"/>
  <c r="H31" i="4"/>
  <c r="G31" i="4"/>
  <c r="E31" i="4"/>
  <c r="C31" i="4"/>
  <c r="F29" i="4"/>
  <c r="M29" i="4" s="1"/>
  <c r="F28" i="4"/>
  <c r="M28" i="4" s="1"/>
  <c r="F27" i="4"/>
  <c r="M27" i="4" s="1"/>
  <c r="F26" i="4"/>
  <c r="M26" i="4" s="1"/>
  <c r="F25" i="4"/>
  <c r="M25" i="4" s="1"/>
  <c r="F24" i="4"/>
  <c r="M24" i="4" s="1"/>
  <c r="M22" i="4"/>
  <c r="F21" i="4"/>
  <c r="M21" i="4" s="1"/>
  <c r="L18" i="4"/>
  <c r="K18" i="4"/>
  <c r="J18" i="4"/>
  <c r="I18" i="4"/>
  <c r="H18" i="4"/>
  <c r="G18" i="4"/>
  <c r="E18" i="4"/>
  <c r="C18" i="4"/>
  <c r="N22" i="4" l="1"/>
  <c r="Q22" i="4"/>
  <c r="F18" i="4"/>
  <c r="M18" i="4" s="1"/>
  <c r="F31" i="4"/>
  <c r="M31" i="4" s="1"/>
  <c r="F56" i="4"/>
  <c r="M56" i="4" s="1"/>
  <c r="G18" i="3"/>
  <c r="F67" i="3" l="1"/>
  <c r="M67" i="3" s="1"/>
  <c r="F66" i="3"/>
  <c r="M66" i="3" s="1"/>
  <c r="F65" i="3"/>
  <c r="M65" i="3" s="1"/>
  <c r="F64" i="3"/>
  <c r="M64" i="3" s="1"/>
  <c r="F63" i="3"/>
  <c r="M63" i="3" s="1"/>
  <c r="F62" i="3"/>
  <c r="M62" i="3" s="1"/>
  <c r="F60" i="3"/>
  <c r="M60" i="3" s="1"/>
  <c r="N60" i="3" s="1"/>
  <c r="O60" i="3" s="1"/>
  <c r="F59" i="3"/>
  <c r="F58" i="3"/>
  <c r="M58" i="3" s="1"/>
  <c r="L56" i="3"/>
  <c r="K56" i="3"/>
  <c r="J56" i="3"/>
  <c r="I56" i="3"/>
  <c r="H56" i="3"/>
  <c r="G56" i="3"/>
  <c r="E56" i="3"/>
  <c r="C56" i="3"/>
  <c r="F52" i="3"/>
  <c r="M52" i="3" s="1"/>
  <c r="F51" i="3"/>
  <c r="M49" i="3"/>
  <c r="F49" i="3"/>
  <c r="F48" i="3"/>
  <c r="M48" i="3" s="1"/>
  <c r="F47" i="3"/>
  <c r="M47" i="3" s="1"/>
  <c r="F46" i="3"/>
  <c r="M46" i="3" s="1"/>
  <c r="F45" i="3"/>
  <c r="M45" i="3" s="1"/>
  <c r="F43" i="3"/>
  <c r="M43" i="3" s="1"/>
  <c r="M42" i="3"/>
  <c r="F42" i="3"/>
  <c r="F41" i="3"/>
  <c r="M41" i="3" s="1"/>
  <c r="P39" i="3"/>
  <c r="Q40" i="3" s="1"/>
  <c r="F39" i="3"/>
  <c r="M39" i="3" s="1"/>
  <c r="N39" i="3" s="1"/>
  <c r="F38" i="3"/>
  <c r="M38" i="3" s="1"/>
  <c r="F36" i="3"/>
  <c r="M36" i="3" s="1"/>
  <c r="F35" i="3"/>
  <c r="F33" i="3"/>
  <c r="M33" i="3" s="1"/>
  <c r="L31" i="3"/>
  <c r="K31" i="3"/>
  <c r="J31" i="3"/>
  <c r="I31" i="3"/>
  <c r="H31" i="3"/>
  <c r="G31" i="3"/>
  <c r="E31" i="3"/>
  <c r="C31" i="3"/>
  <c r="F29" i="3"/>
  <c r="F28" i="3"/>
  <c r="M28" i="3" s="1"/>
  <c r="F27" i="3"/>
  <c r="M27" i="3" s="1"/>
  <c r="F26" i="3"/>
  <c r="M26" i="3" s="1"/>
  <c r="F25" i="3"/>
  <c r="M25" i="3" s="1"/>
  <c r="F24" i="3"/>
  <c r="M24" i="3" s="1"/>
  <c r="F22" i="3"/>
  <c r="M22" i="3" s="1"/>
  <c r="N22" i="3" s="1"/>
  <c r="F21" i="3"/>
  <c r="M21" i="3" s="1"/>
  <c r="F20" i="3"/>
  <c r="M20" i="3" s="1"/>
  <c r="L18" i="3"/>
  <c r="K18" i="3"/>
  <c r="J18" i="3"/>
  <c r="I18" i="3"/>
  <c r="H18" i="3"/>
  <c r="E18" i="3"/>
  <c r="C18" i="3"/>
  <c r="F56" i="3" l="1"/>
  <c r="M56" i="3" s="1"/>
  <c r="F31" i="3"/>
  <c r="M31" i="3" s="1"/>
  <c r="F18" i="3"/>
  <c r="M18" i="3" s="1"/>
  <c r="M29" i="3"/>
  <c r="M59" i="3"/>
  <c r="F36" i="2"/>
  <c r="F67" i="2" l="1"/>
  <c r="M67" i="2" s="1"/>
  <c r="F66" i="2"/>
  <c r="M66" i="2" s="1"/>
  <c r="F65" i="2"/>
  <c r="M65" i="2" s="1"/>
  <c r="F64" i="2"/>
  <c r="M64" i="2" s="1"/>
  <c r="F63" i="2"/>
  <c r="M63" i="2" s="1"/>
  <c r="F62" i="2"/>
  <c r="M62" i="2" s="1"/>
  <c r="F60" i="2"/>
  <c r="M60" i="2" s="1"/>
  <c r="N60" i="2" s="1"/>
  <c r="O60" i="2" s="1"/>
  <c r="F59" i="2"/>
  <c r="F58" i="2"/>
  <c r="M58" i="2" s="1"/>
  <c r="L56" i="2"/>
  <c r="K56" i="2"/>
  <c r="J56" i="2"/>
  <c r="I56" i="2"/>
  <c r="H56" i="2"/>
  <c r="G56" i="2"/>
  <c r="E56" i="2"/>
  <c r="C56" i="2"/>
  <c r="F52" i="2"/>
  <c r="M52" i="2" s="1"/>
  <c r="F51" i="2"/>
  <c r="F49" i="2"/>
  <c r="M49" i="2" s="1"/>
  <c r="F48" i="2"/>
  <c r="M48" i="2" s="1"/>
  <c r="F47" i="2"/>
  <c r="M47" i="2" s="1"/>
  <c r="F46" i="2"/>
  <c r="M46" i="2" s="1"/>
  <c r="F45" i="2"/>
  <c r="M45" i="2" s="1"/>
  <c r="F43" i="2"/>
  <c r="M43" i="2" s="1"/>
  <c r="F42" i="2"/>
  <c r="M42" i="2" s="1"/>
  <c r="F41" i="2"/>
  <c r="M41" i="2" s="1"/>
  <c r="P39" i="2"/>
  <c r="Q40" i="2" s="1"/>
  <c r="F39" i="2"/>
  <c r="M39" i="2" s="1"/>
  <c r="F38" i="2"/>
  <c r="M38" i="2" s="1"/>
  <c r="M36" i="2"/>
  <c r="F35" i="2"/>
  <c r="F33" i="2"/>
  <c r="M33" i="2" s="1"/>
  <c r="L31" i="2"/>
  <c r="K31" i="2"/>
  <c r="J31" i="2"/>
  <c r="I31" i="2"/>
  <c r="H31" i="2"/>
  <c r="G31" i="2"/>
  <c r="E31" i="2"/>
  <c r="C31" i="2"/>
  <c r="F29" i="2"/>
  <c r="M29" i="2" s="1"/>
  <c r="F28" i="2"/>
  <c r="M28" i="2" s="1"/>
  <c r="F27" i="2"/>
  <c r="M27" i="2" s="1"/>
  <c r="F26" i="2"/>
  <c r="M26" i="2" s="1"/>
  <c r="F25" i="2"/>
  <c r="M25" i="2" s="1"/>
  <c r="F24" i="2"/>
  <c r="M24" i="2" s="1"/>
  <c r="F22" i="2"/>
  <c r="M22" i="2" s="1"/>
  <c r="N22" i="2" s="1"/>
  <c r="F21" i="2"/>
  <c r="F20" i="2"/>
  <c r="M20" i="2" s="1"/>
  <c r="L18" i="2"/>
  <c r="K18" i="2"/>
  <c r="J18" i="2"/>
  <c r="I18" i="2"/>
  <c r="H18" i="2"/>
  <c r="G18" i="2"/>
  <c r="E18" i="2"/>
  <c r="C18" i="2"/>
  <c r="F56" i="2" l="1"/>
  <c r="M56" i="2" s="1"/>
  <c r="N39" i="2"/>
  <c r="F18" i="2"/>
  <c r="M18" i="2" s="1"/>
  <c r="M21" i="2"/>
  <c r="M59" i="2"/>
  <c r="F31" i="2"/>
  <c r="M31" i="2" s="1"/>
  <c r="G31" i="1"/>
  <c r="K31" i="1"/>
  <c r="F41" i="1" l="1"/>
  <c r="F39" i="1"/>
  <c r="P39" i="1"/>
  <c r="Q40" i="1" s="1"/>
  <c r="G18" i="1"/>
  <c r="F22" i="1"/>
  <c r="M22" i="1" l="1"/>
  <c r="N22" i="1" s="1"/>
  <c r="O22" i="8"/>
  <c r="O22" i="7"/>
  <c r="O22" i="6"/>
  <c r="O22" i="5"/>
  <c r="O22" i="4"/>
  <c r="O39" i="8"/>
  <c r="O39" i="7"/>
  <c r="F67" i="1"/>
  <c r="M67" i="1" s="1"/>
  <c r="F66" i="1"/>
  <c r="M66" i="1" s="1"/>
  <c r="F65" i="1"/>
  <c r="M65" i="1" s="1"/>
  <c r="M64" i="1"/>
  <c r="F64" i="1"/>
  <c r="F63" i="1"/>
  <c r="M63" i="1" s="1"/>
  <c r="F62" i="1"/>
  <c r="M62" i="1" s="1"/>
  <c r="J56" i="1"/>
  <c r="F60" i="1"/>
  <c r="F59" i="1"/>
  <c r="F58" i="1"/>
  <c r="M58" i="1" s="1"/>
  <c r="L56" i="1"/>
  <c r="K56" i="1"/>
  <c r="I56" i="1"/>
  <c r="H56" i="1"/>
  <c r="G56" i="1"/>
  <c r="E56" i="1"/>
  <c r="C56" i="1"/>
  <c r="F52" i="1"/>
  <c r="M52" i="1" s="1"/>
  <c r="F51" i="1"/>
  <c r="F49" i="1"/>
  <c r="M49" i="1" s="1"/>
  <c r="F48" i="1"/>
  <c r="M48" i="1" s="1"/>
  <c r="F47" i="1"/>
  <c r="M47" i="1" s="1"/>
  <c r="F46" i="1"/>
  <c r="M46" i="1" s="1"/>
  <c r="F45" i="1"/>
  <c r="M45" i="1" s="1"/>
  <c r="F43" i="1"/>
  <c r="M43" i="1" s="1"/>
  <c r="F42" i="1"/>
  <c r="M42" i="1" s="1"/>
  <c r="M41" i="1"/>
  <c r="M39" i="1"/>
  <c r="F38" i="1"/>
  <c r="M38" i="1" s="1"/>
  <c r="F36" i="1"/>
  <c r="M36" i="1" s="1"/>
  <c r="F35" i="1"/>
  <c r="M35" i="1" s="1"/>
  <c r="F33" i="1"/>
  <c r="M33" i="1" s="1"/>
  <c r="L31" i="1"/>
  <c r="J31" i="1"/>
  <c r="I31" i="1"/>
  <c r="H31" i="1"/>
  <c r="E31" i="1"/>
  <c r="C31" i="1"/>
  <c r="F29" i="1"/>
  <c r="P29" i="5" s="1"/>
  <c r="F28" i="1"/>
  <c r="M28" i="1" s="1"/>
  <c r="F27" i="1"/>
  <c r="M27" i="1" s="1"/>
  <c r="F26" i="1"/>
  <c r="M26" i="1" s="1"/>
  <c r="F25" i="1"/>
  <c r="M25" i="1" s="1"/>
  <c r="F24" i="1"/>
  <c r="M24" i="1" s="1"/>
  <c r="F21" i="1"/>
  <c r="M21" i="1" s="1"/>
  <c r="F20" i="1"/>
  <c r="M20" i="1" s="1"/>
  <c r="L18" i="1"/>
  <c r="K18" i="1"/>
  <c r="J18" i="1"/>
  <c r="I18" i="1"/>
  <c r="H18" i="1"/>
  <c r="E18" i="1"/>
  <c r="C18" i="1"/>
  <c r="O39" i="6" l="1"/>
  <c r="O39" i="5"/>
  <c r="O39" i="4"/>
  <c r="M60" i="1"/>
  <c r="N60" i="1" s="1"/>
  <c r="O60" i="1" s="1"/>
  <c r="O60" i="8"/>
  <c r="O60" i="7"/>
  <c r="O60" i="6"/>
  <c r="O60" i="5"/>
  <c r="O60" i="4"/>
  <c r="N39" i="1"/>
  <c r="O39" i="1" s="1"/>
  <c r="O39" i="3"/>
  <c r="O39" i="2"/>
  <c r="F31" i="1"/>
  <c r="M31" i="1" s="1"/>
  <c r="F56" i="1"/>
  <c r="M56" i="1" s="1"/>
  <c r="F18" i="1"/>
  <c r="M18" i="1" s="1"/>
  <c r="M29" i="1"/>
  <c r="M59" i="1"/>
</calcChain>
</file>

<file path=xl/sharedStrings.xml><?xml version="1.0" encoding="utf-8"?>
<sst xmlns="http://schemas.openxmlformats.org/spreadsheetml/2006/main" count="1216" uniqueCount="75">
  <si>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</si>
  <si>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</si>
  <si>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</si>
  <si>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</si>
  <si>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</si>
  <si>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</si>
  <si>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</si>
  <si>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</si>
  <si>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</si>
  <si>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</si>
  <si>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</si>
  <si>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</si>
  <si>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</si>
  <si>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</si>
  <si>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</si>
  <si>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</si>
  <si>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</si>
  <si>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</si>
  <si>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</si>
  <si>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</si>
  <si>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</si>
  <si>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</si>
  <si>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</si>
  <si>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</si>
  <si>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</si>
  <si>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</si>
  <si>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</si>
  <si>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</si>
  <si>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</si>
  <si>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</si>
  <si>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</si>
  <si>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</si>
  <si>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</si>
  <si>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</si>
  <si>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</si>
  <si>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</si>
  <si>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</si>
  <si>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</si>
  <si>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</si>
  <si>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</si>
  <si>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</si>
  <si>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</si>
  <si>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</si>
  <si>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</si>
  <si>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</si>
  <si>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</si>
  <si>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</si>
  <si>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</si>
  <si>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</si>
  <si>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</si>
  <si>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</si>
  <si>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</si>
  <si>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</si>
  <si>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</si>
  <si>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</si>
  <si>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</si>
  <si>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</si>
  <si>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</si>
  <si>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</si>
  <si>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</si>
  <si>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</si>
  <si>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</si>
  <si>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</si>
  <si>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</si>
  <si>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</si>
  <si>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</si>
  <si>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</si>
  <si>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</si>
  <si>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</si>
  <si>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ИЮНЬ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</si>
  <si>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 xml:space="preserve">Заместитель председателя комитета </t>
  </si>
  <si>
    <t>Сильянова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</si>
  <si>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</si>
  <si>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</si>
  <si>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АВГУСТ </t>
    </r>
    <r>
      <rPr>
        <b/>
        <sz val="14"/>
        <color theme="1"/>
        <rFont val="PT Astra Serif"/>
        <family val="1"/>
        <charset val="204"/>
      </rPr>
      <t xml:space="preserve"> 2021год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</si>
</sst>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3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u val="singleAccounting"/>
      <sz val="14"/>
      <color theme="1"/>
      <name val="PT Astra Serif"/>
      <family val="1"/>
      <charset val="204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5" fontId="28" fillId="4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6" fillId="3" borderId="10" xfId="0" applyNumberFormat="1" applyFont="1" applyFill="1" applyBorder="1" applyAlignment="1">
      <alignment horizontal="center" vertical="center" wrapText="1"/>
    </xf>
    <xf numFmtId="169" fontId="10" fillId="3" borderId="10" xfId="0" applyNumberFormat="1" applyFont="1" applyFill="1" applyBorder="1" applyAlignment="1">
      <alignment horizontal="center" vertical="center" wrapText="1"/>
    </xf>
    <xf numFmtId="165" fontId="29" fillId="4" borderId="10" xfId="0" applyNumberFormat="1" applyFont="1" applyFill="1" applyBorder="1" applyAlignment="1">
      <alignment horizontal="center" vertical="center" wrapText="1"/>
    </xf>
    <xf numFmtId="168" fontId="30" fillId="4" borderId="10" xfId="0" applyNumberFormat="1" applyFont="1" applyFill="1" applyBorder="1" applyAlignment="1">
      <alignment horizontal="center" vertical="center" wrapText="1"/>
    </xf>
    <xf numFmtId="43" fontId="30" fillId="3" borderId="10" xfId="0" applyNumberFormat="1" applyFont="1" applyFill="1" applyBorder="1" applyAlignment="1">
      <alignment horizontal="center" vertical="center" wrapText="1"/>
    </xf>
    <xf numFmtId="165" fontId="17" fillId="6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31" fillId="2" borderId="0" xfId="0" applyNumberFormat="1" applyFont="1" applyFill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24" zoomScale="60" zoomScaleNormal="100" workbookViewId="0">
      <selection activeCell="O36" sqref="O3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62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89.75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19.5" customHeight="1" x14ac:dyDescent="0.25">
      <c r="A15" s="221"/>
      <c r="B15" s="222"/>
      <c r="C15" s="231" t="s">
        <v>24</v>
      </c>
      <c r="D15" s="232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187" t="s">
        <v>30</v>
      </c>
      <c r="B18" s="188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 x14ac:dyDescent="0.25">
      <c r="A22" s="191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193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 x14ac:dyDescent="0.25">
      <c r="A41" s="173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 x14ac:dyDescent="0.25">
      <c r="A44" s="173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 x14ac:dyDescent="0.25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173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31496062992125984" top="0.74803149606299213" bottom="0.74803149606299213" header="0.31496062992125984" footer="0.31496062992125984"/>
  <pageSetup paperSize="9" scale="41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6" zoomScaleNormal="68" zoomScaleSheetLayoutView="66" workbookViewId="0">
      <pane ySplit="3210" topLeftCell="A38" activePane="bottomLeft"/>
      <selection activeCell="A9" sqref="A1:XFD1048576"/>
      <selection pane="bottomLeft" activeCell="B35" sqref="B35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65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187" t="s">
        <v>30</v>
      </c>
      <c r="B18" s="188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</f>
        <v>118.71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 x14ac:dyDescent="0.25">
      <c r="A22" s="191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193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 x14ac:dyDescent="0.25">
      <c r="A41" s="173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 x14ac:dyDescent="0.25">
      <c r="A44" s="173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 x14ac:dyDescent="0.25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173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3" zoomScale="60" zoomScaleNormal="100" workbookViewId="0">
      <pane ySplit="3150" topLeftCell="A38" activePane="bottomLeft"/>
      <selection activeCell="B9" sqref="A1:XFD1048576"/>
      <selection pane="bottomLeft" activeCell="P44" sqref="P44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66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187" t="s">
        <v>30</v>
      </c>
      <c r="B18" s="188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 x14ac:dyDescent="0.25">
      <c r="A22" s="191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193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 x14ac:dyDescent="0.25">
      <c r="A41" s="173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 x14ac:dyDescent="0.25">
      <c r="A44" s="173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 x14ac:dyDescent="0.25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73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5" zoomScale="60" zoomScaleNormal="100" workbookViewId="0">
      <selection activeCell="P39" sqref="P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67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187" t="s">
        <v>30</v>
      </c>
      <c r="B18" s="188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 x14ac:dyDescent="0.25">
      <c r="A22" s="191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193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 x14ac:dyDescent="0.25">
      <c r="A41" s="173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 x14ac:dyDescent="0.25">
      <c r="A44" s="173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 x14ac:dyDescent="0.25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73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B15" zoomScale="60" zoomScaleNormal="100" workbookViewId="0">
      <selection activeCell="R43" sqref="R43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68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187" t="s">
        <v>30</v>
      </c>
      <c r="B18" s="188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 x14ac:dyDescent="0.25">
      <c r="A22" s="191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193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 x14ac:dyDescent="0.25">
      <c r="A41" s="173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52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 x14ac:dyDescent="0.25">
      <c r="A44" s="173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 x14ac:dyDescent="0.25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73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selection activeCell="F49" sqref="F4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4.8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69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50" t="s">
        <v>25</v>
      </c>
      <c r="F15" s="150" t="s">
        <v>26</v>
      </c>
      <c r="G15" s="150" t="s">
        <v>26</v>
      </c>
      <c r="H15" s="150" t="s">
        <v>26</v>
      </c>
      <c r="I15" s="150" t="s">
        <v>26</v>
      </c>
      <c r="J15" s="150" t="s">
        <v>26</v>
      </c>
      <c r="K15" s="150" t="s">
        <v>26</v>
      </c>
      <c r="L15" s="150" t="s">
        <v>26</v>
      </c>
      <c r="M15" s="7" t="s">
        <v>27</v>
      </c>
      <c r="N15" s="150" t="s">
        <v>28</v>
      </c>
      <c r="O15" s="150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38" t="s">
        <v>30</v>
      </c>
      <c r="B18" s="239"/>
      <c r="C18" s="13">
        <f>C20+C21+C22+C29</f>
        <v>909.45</v>
      </c>
      <c r="D18" s="11" t="s">
        <v>31</v>
      </c>
      <c r="E18" s="14">
        <f>E20+E22+E29+E21</f>
        <v>654.20000000000005</v>
      </c>
      <c r="F18" s="15">
        <f>F20+F22+F29+F21</f>
        <v>18082.243999999999</v>
      </c>
      <c r="G18" s="15">
        <f>G20+G21+G22+G29</f>
        <v>1357.067</v>
      </c>
      <c r="H18" s="16">
        <f>H20+H22+H29+H21</f>
        <v>14358.585000000001</v>
      </c>
      <c r="I18" s="14">
        <f t="shared" ref="I18:L18" si="0">I20+I22+I29</f>
        <v>0</v>
      </c>
      <c r="J18" s="14">
        <f t="shared" si="0"/>
        <v>2366.5920000000001</v>
      </c>
      <c r="K18" s="14">
        <f t="shared" si="0"/>
        <v>0</v>
      </c>
      <c r="L18" s="14">
        <f t="shared" si="0"/>
        <v>0</v>
      </c>
      <c r="M18" s="17">
        <f>(F18/E18)*1000</f>
        <v>27640.238459186789</v>
      </c>
      <c r="N18" s="14" t="s">
        <v>32</v>
      </c>
      <c r="O18" s="14" t="s">
        <v>32</v>
      </c>
      <c r="P18" s="153"/>
    </row>
    <row r="19" spans="1:17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599.34699999999998</v>
      </c>
      <c r="G20" s="25">
        <v>75.046999999999997</v>
      </c>
      <c r="H20" s="25">
        <v>524.29999999999995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54486.090909090904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1140.6220000000001</v>
      </c>
      <c r="G21" s="25">
        <v>116.313</v>
      </c>
      <c r="H21" s="25">
        <v>1024.309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52806.574074074073</v>
      </c>
      <c r="N21" s="27" t="s">
        <v>32</v>
      </c>
      <c r="O21" s="27" t="s">
        <v>32</v>
      </c>
    </row>
    <row r="22" spans="1:17" ht="86.25" customHeight="1" x14ac:dyDescent="0.25">
      <c r="A22" s="191">
        <v>3</v>
      </c>
      <c r="B22" s="22" t="s">
        <v>36</v>
      </c>
      <c r="C22" s="29">
        <v>286.60000000000002</v>
      </c>
      <c r="D22" s="13">
        <v>0</v>
      </c>
      <c r="E22" s="24">
        <v>182.6</v>
      </c>
      <c r="F22" s="15">
        <f>G22+H22+J22+K22+L22</f>
        <v>7537.9920000000002</v>
      </c>
      <c r="G22" s="25">
        <v>651.71299999999997</v>
      </c>
      <c r="H22" s="25">
        <v>6886.2790000000005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41281.445783132534</v>
      </c>
      <c r="N22" s="31">
        <f>(M22/30406.4)*100</f>
        <v>135.76564730823949</v>
      </c>
      <c r="O22" s="31">
        <f>(((январь!F22+февраль!F22+март!F22+АПРЕЛЬ!F22+МАЙ!F22+ИЮНЬ!F22)/(январь!E22+февраль!E22+март!E22+АПРЕЛЬ!E22+МАЙ!E22+ИЮНЬ!E22)*1000)/30406.4)*100</f>
        <v>110.41605135378603</v>
      </c>
      <c r="P22" s="124">
        <v>30406.400000000001</v>
      </c>
      <c r="Q22" s="124">
        <f>P22-M22</f>
        <v>-10875.045783132533</v>
      </c>
    </row>
    <row r="23" spans="1:17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193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166.13900000000001</v>
      </c>
      <c r="G24" s="39">
        <v>18.059999999999999</v>
      </c>
      <c r="H24" s="39">
        <v>148.07900000000001</v>
      </c>
      <c r="I24" s="40">
        <v>0</v>
      </c>
      <c r="J24" s="40">
        <v>0</v>
      </c>
      <c r="K24" s="40">
        <v>0</v>
      </c>
      <c r="L24" s="40"/>
      <c r="M24" s="41">
        <f>(F24/E24)*1000</f>
        <v>50345.15151515152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439</v>
      </c>
      <c r="F29" s="15">
        <f t="shared" si="1"/>
        <v>8804.2829999999994</v>
      </c>
      <c r="G29" s="25">
        <v>513.99400000000003</v>
      </c>
      <c r="H29" s="27">
        <v>5923.6970000000001</v>
      </c>
      <c r="I29" s="27">
        <v>0</v>
      </c>
      <c r="J29" s="123">
        <v>2366.5920000000001</v>
      </c>
      <c r="K29" s="27">
        <v>0</v>
      </c>
      <c r="L29" s="27">
        <v>0</v>
      </c>
      <c r="M29" s="26">
        <f t="shared" si="2"/>
        <v>20055.314350797264</v>
      </c>
      <c r="N29" s="27" t="s">
        <v>32</v>
      </c>
      <c r="O29" s="27" t="s">
        <v>32</v>
      </c>
      <c r="P29" s="117"/>
    </row>
    <row r="30" spans="1:17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757.3</v>
      </c>
      <c r="F31" s="49">
        <f>F33+F36+F39+F49+F52</f>
        <v>59308.966</v>
      </c>
      <c r="G31" s="49">
        <f>G33+G36+G39+G49+G52</f>
        <v>5753.9160000000002</v>
      </c>
      <c r="H31" s="49">
        <f>H33+H36+H39+H49+H52</f>
        <v>52323.394999999997</v>
      </c>
      <c r="I31" s="49">
        <f t="shared" ref="I31:L31" si="3">I33+I36+I39+I49+I52</f>
        <v>402.44</v>
      </c>
      <c r="J31" s="49">
        <f t="shared" si="3"/>
        <v>0</v>
      </c>
      <c r="K31" s="129">
        <f>K33+K36+K39+K49+K52</f>
        <v>1231.655</v>
      </c>
      <c r="L31" s="49">
        <f t="shared" si="3"/>
        <v>0</v>
      </c>
      <c r="M31" s="49">
        <f>(F31/E31)*1000</f>
        <v>78316.342268585766</v>
      </c>
      <c r="N31" s="47" t="s">
        <v>32</v>
      </c>
      <c r="O31" s="47" t="s">
        <v>32</v>
      </c>
      <c r="P31" s="116"/>
    </row>
    <row r="32" spans="1:17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1961.297</v>
      </c>
      <c r="G33" s="54">
        <v>236.673</v>
      </c>
      <c r="H33" s="54">
        <v>1724.624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85273.782608695648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8709.33</v>
      </c>
      <c r="G36" s="54">
        <v>1351.423</v>
      </c>
      <c r="H36" s="54">
        <v>7271.66</v>
      </c>
      <c r="I36" s="54">
        <v>26.199000000000002</v>
      </c>
      <c r="J36" s="54">
        <v>0</v>
      </c>
      <c r="K36" s="54">
        <v>86.247</v>
      </c>
      <c r="L36" s="54">
        <v>0</v>
      </c>
      <c r="M36" s="54">
        <f>F36/E36*1000</f>
        <v>174886.14457831325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3518.2799999999997</v>
      </c>
      <c r="G38" s="62">
        <v>499.47899999999998</v>
      </c>
      <c r="H38" s="62">
        <v>2932.5540000000001</v>
      </c>
      <c r="I38" s="62">
        <v>26.199000000000002</v>
      </c>
      <c r="J38" s="62">
        <v>0</v>
      </c>
      <c r="K38" s="62">
        <v>86.247</v>
      </c>
      <c r="L38" s="62">
        <v>0</v>
      </c>
      <c r="M38" s="62">
        <f>F38/E38*1000</f>
        <v>175914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6</v>
      </c>
      <c r="E39" s="138">
        <v>342.7</v>
      </c>
      <c r="F39" s="62">
        <f>G39+H39+K39</f>
        <v>40055.077000000005</v>
      </c>
      <c r="G39" s="54">
        <v>3456.3789999999999</v>
      </c>
      <c r="H39" s="54">
        <v>35453.29</v>
      </c>
      <c r="I39" s="54">
        <v>376.24099999999999</v>
      </c>
      <c r="J39" s="54">
        <v>0</v>
      </c>
      <c r="K39" s="129">
        <v>1145.4079999999999</v>
      </c>
      <c r="L39" s="54">
        <v>0</v>
      </c>
      <c r="M39" s="158">
        <f t="shared" ref="M39" si="4">F39/E39*1000</f>
        <v>116880.87831922967</v>
      </c>
      <c r="N39" s="54">
        <f>(M39/32347.2)*100</f>
        <v>361.3322894075211</v>
      </c>
      <c r="O39" s="128">
        <f>((((январь!M39+февраль!F39+март!F39+АПРЕЛЬ!F39+F39+МАЙ!F39)/(АПРЕЛЬ!E39+март!E39+февраль!E39+январь!E39+E39+МАЙ!E39))*1000)/32347.2)*100</f>
        <v>178.25835509611093</v>
      </c>
      <c r="P39" s="124">
        <f>(G39+H39)/E39*1000</f>
        <v>113538.57309600234</v>
      </c>
      <c r="Q39" s="125">
        <v>32347.200000000001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81191.373096002339</v>
      </c>
    </row>
    <row r="41" spans="1:17" s="113" customFormat="1" ht="22.5" customHeight="1" x14ac:dyDescent="0.25">
      <c r="A41" s="173"/>
      <c r="B41" s="70" t="s">
        <v>49</v>
      </c>
      <c r="C41" s="68">
        <v>649.46</v>
      </c>
      <c r="D41" s="59">
        <v>5</v>
      </c>
      <c r="E41" s="69">
        <v>313.39999999999998</v>
      </c>
      <c r="F41" s="62">
        <f>G41+H41+J41+K41+L41</f>
        <v>36979.769</v>
      </c>
      <c r="G41" s="62">
        <v>3176.4490000000001</v>
      </c>
      <c r="H41" s="62">
        <v>32701.776000000002</v>
      </c>
      <c r="I41" s="62">
        <v>364443.89</v>
      </c>
      <c r="J41" s="62">
        <v>0</v>
      </c>
      <c r="K41" s="157">
        <v>1101.5440000000001</v>
      </c>
      <c r="L41" s="62">
        <v>0</v>
      </c>
      <c r="M41" s="62">
        <f>F41/E41*1000</f>
        <v>117995.43395022338</v>
      </c>
      <c r="N41" s="61"/>
      <c r="O41" s="64"/>
      <c r="P41" s="117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588.97</v>
      </c>
      <c r="G43" s="62">
        <v>54.18</v>
      </c>
      <c r="H43" s="62">
        <v>522.64800000000002</v>
      </c>
      <c r="I43" s="62">
        <v>3.3490000000000002</v>
      </c>
      <c r="J43" s="62">
        <v>0</v>
      </c>
      <c r="K43" s="62">
        <v>12.141999999999999</v>
      </c>
      <c r="L43" s="62">
        <v>0</v>
      </c>
      <c r="M43" s="62">
        <f t="shared" si="6"/>
        <v>105173.21428571429</v>
      </c>
      <c r="N43" s="64"/>
      <c r="O43" s="64"/>
    </row>
    <row r="44" spans="1:17" ht="16.5" customHeight="1" x14ac:dyDescent="0.25">
      <c r="A44" s="173"/>
      <c r="B44" s="56" t="s">
        <v>33</v>
      </c>
      <c r="C44" s="15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31225.573</v>
      </c>
      <c r="G45" s="62">
        <v>2474.6840000000002</v>
      </c>
      <c r="H45" s="62">
        <v>27605.481</v>
      </c>
      <c r="I45" s="62">
        <v>376.24099999999999</v>
      </c>
      <c r="J45" s="62">
        <v>0</v>
      </c>
      <c r="K45" s="62">
        <v>1145.4079999999999</v>
      </c>
      <c r="L45" s="62">
        <v>0</v>
      </c>
      <c r="M45" s="62">
        <f t="shared" ref="M45:M48" si="8">F45/E45*1000</f>
        <v>105136.60942760942</v>
      </c>
      <c r="N45" s="53" t="s">
        <v>32</v>
      </c>
      <c r="O45" s="53" t="s">
        <v>32</v>
      </c>
      <c r="P45" s="146">
        <f>(H45+G45)/E45*1000</f>
        <v>101280.01683501684</v>
      </c>
    </row>
    <row r="46" spans="1:17" ht="18.75" hidden="1" x14ac:dyDescent="0.25">
      <c r="A46" s="15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5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5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785.05099999999993</v>
      </c>
      <c r="G49" s="54">
        <v>96.3</v>
      </c>
      <c r="H49" s="54">
        <v>688.75099999999998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65420.916666666657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73">
        <v>8</v>
      </c>
      <c r="B52" s="139" t="s">
        <v>43</v>
      </c>
      <c r="C52" s="52">
        <v>422.6</v>
      </c>
      <c r="D52" s="52">
        <v>3</v>
      </c>
      <c r="E52" s="53">
        <v>329.8</v>
      </c>
      <c r="F52" s="62">
        <f>G52+H52+K52</f>
        <v>7798.2109999999993</v>
      </c>
      <c r="G52" s="54">
        <v>613.14099999999996</v>
      </c>
      <c r="H52" s="54">
        <v>7185.07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23645.272892662215</v>
      </c>
      <c r="N52" s="53" t="s">
        <v>32</v>
      </c>
      <c r="O52" s="53" t="s">
        <v>32</v>
      </c>
      <c r="P52" s="117"/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68.2</v>
      </c>
      <c r="F56" s="77">
        <f>F58+F59+F67+F60</f>
        <v>3975.252</v>
      </c>
      <c r="G56" s="77">
        <f t="shared" ref="G56:J56" si="10">G58+G59+G67+G60</f>
        <v>422.56100000000004</v>
      </c>
      <c r="H56" s="77">
        <f t="shared" si="10"/>
        <v>0</v>
      </c>
      <c r="I56" s="77">
        <f t="shared" si="10"/>
        <v>0</v>
      </c>
      <c r="J56" s="77">
        <f t="shared" si="10"/>
        <v>3552.6909999999998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58288.152492668618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196.49900000000002</v>
      </c>
      <c r="G58" s="84">
        <v>3.5139999999999998</v>
      </c>
      <c r="H58" s="84">
        <v>0</v>
      </c>
      <c r="I58" s="84">
        <v>0</v>
      </c>
      <c r="J58" s="84">
        <v>192.98500000000001</v>
      </c>
      <c r="K58" s="84">
        <v>0</v>
      </c>
      <c r="L58" s="84">
        <v>0</v>
      </c>
      <c r="M58" s="84">
        <f>F58/E58*1000</f>
        <v>49124.750000000007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308.14100000000002</v>
      </c>
      <c r="G59" s="84">
        <v>60.18</v>
      </c>
      <c r="H59" s="84">
        <v>0</v>
      </c>
      <c r="I59" s="84">
        <v>0</v>
      </c>
      <c r="J59" s="84">
        <v>247.96100000000001</v>
      </c>
      <c r="K59" s="84"/>
      <c r="L59" s="84">
        <v>0</v>
      </c>
      <c r="M59" s="84">
        <f>F59/E59*1000</f>
        <v>102713.66666666667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2740.21</v>
      </c>
      <c r="G60" s="84">
        <v>297.99</v>
      </c>
      <c r="H60" s="84">
        <v>0</v>
      </c>
      <c r="I60" s="84">
        <v>0</v>
      </c>
      <c r="J60" s="84">
        <v>2442.2199999999998</v>
      </c>
      <c r="K60" s="84">
        <v>0</v>
      </c>
      <c r="L60" s="84">
        <v>0</v>
      </c>
      <c r="M60" s="88">
        <f>F60/E60*1000</f>
        <v>80123.099415204677</v>
      </c>
      <c r="N60" s="130">
        <f>(M60/32347.2)*100</f>
        <v>247.69717136322362</v>
      </c>
      <c r="O60" s="89">
        <f>((((январь!F60+февраль!F60+март!F60+АПРЕЛЬ!F60+F60+МАЙ!F60)/(январь!E60+февраль!E60+март!E60+АПРЕЛЬ!E60+E60+МАЙ!E60))*1000)/32347.2)*100</f>
        <v>129.56704101161736</v>
      </c>
      <c r="P60" s="117">
        <v>32347.200000000001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160">
        <f t="shared" si="12"/>
        <v>221.58700000000002</v>
      </c>
      <c r="G62" s="96">
        <v>27.09</v>
      </c>
      <c r="H62" s="96">
        <v>0</v>
      </c>
      <c r="I62" s="96">
        <v>0</v>
      </c>
      <c r="J62" s="160">
        <v>194.49700000000001</v>
      </c>
      <c r="K62" s="96">
        <v>0</v>
      </c>
      <c r="L62" s="96">
        <v>0</v>
      </c>
      <c r="M62" s="96">
        <f t="shared" ref="M62:M67" si="13">F62/E62*1000</f>
        <v>79138.214285714304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27</v>
      </c>
      <c r="F67" s="84">
        <f>G67+J67</f>
        <v>730.40199999999993</v>
      </c>
      <c r="G67" s="84">
        <v>60.877000000000002</v>
      </c>
      <c r="H67" s="84">
        <v>0</v>
      </c>
      <c r="I67" s="84">
        <v>0</v>
      </c>
      <c r="J67" s="84">
        <v>669.52499999999998</v>
      </c>
      <c r="K67" s="84">
        <v>0</v>
      </c>
      <c r="L67" s="84">
        <v>0</v>
      </c>
      <c r="M67" s="84">
        <f t="shared" si="13"/>
        <v>27051.925925925923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70</v>
      </c>
      <c r="C73" s="107"/>
      <c r="D73" s="107"/>
      <c r="E73" s="108"/>
      <c r="F73" s="107"/>
      <c r="G73" s="105" t="s">
        <v>71</v>
      </c>
      <c r="H73" s="107"/>
      <c r="I73" s="107"/>
      <c r="J73" s="107"/>
      <c r="K73" s="107"/>
      <c r="L73" s="107"/>
      <c r="M73" s="14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53" zoomScale="60" zoomScaleNormal="100" workbookViewId="0">
      <selection activeCell="A60" sqref="A1:XFD104857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72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62" t="s">
        <v>25</v>
      </c>
      <c r="F15" s="162" t="s">
        <v>26</v>
      </c>
      <c r="G15" s="162" t="s">
        <v>26</v>
      </c>
      <c r="H15" s="162" t="s">
        <v>26</v>
      </c>
      <c r="I15" s="162" t="s">
        <v>26</v>
      </c>
      <c r="J15" s="162" t="s">
        <v>26</v>
      </c>
      <c r="K15" s="162" t="s">
        <v>26</v>
      </c>
      <c r="L15" s="162" t="s">
        <v>26</v>
      </c>
      <c r="M15" s="7" t="s">
        <v>27</v>
      </c>
      <c r="N15" s="162" t="s">
        <v>28</v>
      </c>
      <c r="O15" s="162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38" t="s">
        <v>30</v>
      </c>
      <c r="B18" s="239"/>
      <c r="C18" s="13">
        <f>C20+C21+C22+C29</f>
        <v>909.45</v>
      </c>
      <c r="D18" s="11" t="s">
        <v>31</v>
      </c>
      <c r="E18" s="14">
        <f>E20+E22+E29+E21</f>
        <v>678.6</v>
      </c>
      <c r="F18" s="15">
        <f>F20+F22+F29+F21</f>
        <v>15115.509</v>
      </c>
      <c r="G18" s="15">
        <f>G20+G21+G22+G29</f>
        <v>907.42299999999989</v>
      </c>
      <c r="H18" s="16">
        <f>H20+H22+H29+H21</f>
        <v>12315.162</v>
      </c>
      <c r="I18" s="14">
        <f t="shared" ref="I18:L18" si="0">I20+I22+I29</f>
        <v>0</v>
      </c>
      <c r="J18" s="14">
        <f t="shared" si="0"/>
        <v>1892.924</v>
      </c>
      <c r="K18" s="14">
        <f t="shared" si="0"/>
        <v>0</v>
      </c>
      <c r="L18" s="14">
        <f t="shared" si="0"/>
        <v>0</v>
      </c>
      <c r="M18" s="17">
        <f>(F18/E18)*1000</f>
        <v>22274.549071618036</v>
      </c>
      <c r="N18" s="14" t="s">
        <v>32</v>
      </c>
      <c r="O18" s="14" t="s">
        <v>32</v>
      </c>
      <c r="P18" s="153"/>
    </row>
    <row r="19" spans="1:17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450.78899999999999</v>
      </c>
      <c r="G20" s="25">
        <v>27.731000000000002</v>
      </c>
      <c r="H20" s="25">
        <v>423.05799999999999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37565.75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15">
        <f>G21+H21+J21+K21+L21</f>
        <v>1257.893</v>
      </c>
      <c r="G21" s="25">
        <v>169.72399999999999</v>
      </c>
      <c r="H21" s="25">
        <v>1088.1690000000001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59615.781990521325</v>
      </c>
      <c r="N21" s="27" t="s">
        <v>32</v>
      </c>
      <c r="O21" s="27" t="s">
        <v>32</v>
      </c>
    </row>
    <row r="22" spans="1:17" ht="86.25" customHeight="1" x14ac:dyDescent="0.25">
      <c r="A22" s="191">
        <v>3</v>
      </c>
      <c r="B22" s="22" t="s">
        <v>36</v>
      </c>
      <c r="C22" s="29">
        <v>286.60000000000002</v>
      </c>
      <c r="D22" s="13">
        <v>0</v>
      </c>
      <c r="E22" s="24">
        <v>205</v>
      </c>
      <c r="F22" s="15">
        <f>G22+H22+J22+K22+L22</f>
        <v>5576.3580000000002</v>
      </c>
      <c r="G22" s="25">
        <v>372.40499999999997</v>
      </c>
      <c r="H22" s="25">
        <v>5203.9530000000004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27201.746341463415</v>
      </c>
      <c r="N22" s="31">
        <f>(M22/30406.4)*100</f>
        <v>89.460594945351673</v>
      </c>
      <c r="O22" s="31">
        <f>(((январь!F22+февраль!F22+март!F22+АПРЕЛЬ!F22+МАЙ!F22+ИЮНЬ!F22+F22)/(январь!E22+февраль!E22+март!E22+АПРЕЛЬ!E22+МАЙ!E22+ИЮНЬ!E22+E22)*1000)/30406.4)*100</f>
        <v>107.60167205364908</v>
      </c>
      <c r="P22" s="124">
        <v>30406.400000000001</v>
      </c>
      <c r="Q22" s="124">
        <f>P22-M22</f>
        <v>3204.6536585365866</v>
      </c>
    </row>
    <row r="23" spans="1:17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193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35.052999999999997</v>
      </c>
      <c r="G24" s="39">
        <v>0</v>
      </c>
      <c r="H24" s="39">
        <v>35.052999999999997</v>
      </c>
      <c r="I24" s="40">
        <v>0</v>
      </c>
      <c r="J24" s="40">
        <v>0</v>
      </c>
      <c r="K24" s="40">
        <v>0</v>
      </c>
      <c r="L24" s="40"/>
      <c r="M24" s="41">
        <f>(F24/E24)*1000</f>
        <v>10622.121212121212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440.5</v>
      </c>
      <c r="F29" s="15">
        <f t="shared" si="1"/>
        <v>7830.4690000000001</v>
      </c>
      <c r="G29" s="25">
        <v>337.56299999999999</v>
      </c>
      <c r="H29" s="27">
        <v>5599.982</v>
      </c>
      <c r="I29" s="27">
        <v>0</v>
      </c>
      <c r="J29" s="123">
        <v>1892.924</v>
      </c>
      <c r="K29" s="27">
        <v>0</v>
      </c>
      <c r="L29" s="27">
        <v>0</v>
      </c>
      <c r="M29" s="26">
        <f t="shared" si="2"/>
        <v>17776.320090805904</v>
      </c>
      <c r="N29" s="27" t="s">
        <v>32</v>
      </c>
      <c r="O29" s="27" t="s">
        <v>32</v>
      </c>
      <c r="P29" s="117"/>
    </row>
    <row r="30" spans="1:17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820.1</v>
      </c>
      <c r="F31" s="49">
        <f>F33+F36+F39+F49+F52</f>
        <v>7658.4619999999995</v>
      </c>
      <c r="G31" s="49">
        <f>G33+G36+G39+G49+G52</f>
        <v>346.99399999999997</v>
      </c>
      <c r="H31" s="49">
        <f>H33+H36+H39+H49+H52</f>
        <v>7289.65</v>
      </c>
      <c r="I31" s="49">
        <f t="shared" ref="I31:L31" si="3">I33+I36+I39+I49+I52</f>
        <v>6.1690000000000005</v>
      </c>
      <c r="J31" s="49">
        <f t="shared" si="3"/>
        <v>0</v>
      </c>
      <c r="K31" s="129">
        <f>K33+K36+K39+K49+K52</f>
        <v>21.818000000000001</v>
      </c>
      <c r="L31" s="49">
        <f t="shared" si="3"/>
        <v>0</v>
      </c>
      <c r="M31" s="49">
        <f>(F31/E31)*1000</f>
        <v>9338.4489696378496</v>
      </c>
      <c r="N31" s="47" t="s">
        <v>32</v>
      </c>
      <c r="O31" s="47" t="s">
        <v>32</v>
      </c>
      <c r="P31" s="116"/>
    </row>
    <row r="32" spans="1:17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1605.769</v>
      </c>
      <c r="G33" s="54">
        <v>75.203999999999994</v>
      </c>
      <c r="H33" s="54">
        <v>1530.5650000000001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69816.043478260865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687.86900000000003</v>
      </c>
      <c r="G36" s="54">
        <v>28.821999999999999</v>
      </c>
      <c r="H36" s="54">
        <v>652.68299999999999</v>
      </c>
      <c r="I36" s="54">
        <v>2.246</v>
      </c>
      <c r="J36" s="54">
        <v>0</v>
      </c>
      <c r="K36" s="54">
        <v>6.3639999999999999</v>
      </c>
      <c r="L36" s="54">
        <v>0</v>
      </c>
      <c r="M36" s="54">
        <f>F36/E36*1000</f>
        <v>13812.630522088355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92.153999999999996</v>
      </c>
      <c r="G38" s="62">
        <v>1.3320000000000001</v>
      </c>
      <c r="H38" s="62">
        <v>84.459000000000003</v>
      </c>
      <c r="I38" s="62">
        <v>2.246</v>
      </c>
      <c r="J38" s="62">
        <v>0</v>
      </c>
      <c r="K38" s="62">
        <v>6.3630000000000004</v>
      </c>
      <c r="L38" s="62">
        <v>0</v>
      </c>
      <c r="M38" s="62">
        <f>F38/E38*1000</f>
        <v>4607.7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0.6</v>
      </c>
      <c r="E39" s="138">
        <v>401</v>
      </c>
      <c r="F39" s="62">
        <f>G39+H39+K39</f>
        <v>357.113</v>
      </c>
      <c r="G39" s="54">
        <v>9.0299999999999994</v>
      </c>
      <c r="H39" s="54">
        <v>332.62900000000002</v>
      </c>
      <c r="I39" s="54">
        <v>3.923</v>
      </c>
      <c r="J39" s="54">
        <v>0</v>
      </c>
      <c r="K39" s="129">
        <v>15.454000000000001</v>
      </c>
      <c r="L39" s="54">
        <v>0</v>
      </c>
      <c r="M39" s="158">
        <f t="shared" ref="M39" si="4">F39/E39*1000</f>
        <v>890.55610972568581</v>
      </c>
      <c r="N39" s="54">
        <f>(M39/32347.2)*100</f>
        <v>2.7531165285579147</v>
      </c>
      <c r="O39" s="165">
        <f>(((январь!F39+февраль!F39+март!F39+АПРЕЛЬ!F39+МАЙ!F39+ИЮНЬ!F39+F39)/(январь!E39+февраль!E39+март!E39+АПРЕЛЬ!E39+МАЙ!E39+ИЮНЬ!E39+E39)*1000)/30406.4)*100</f>
        <v>138.83994490336636</v>
      </c>
      <c r="P39" s="124">
        <f>(G39+H39)/E39*1000</f>
        <v>852.0174563591022</v>
      </c>
      <c r="Q39" s="125">
        <v>32347.200000000001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-31495.182543640898</v>
      </c>
    </row>
    <row r="41" spans="1:17" s="113" customFormat="1" ht="22.5" customHeight="1" x14ac:dyDescent="0.25">
      <c r="A41" s="173"/>
      <c r="B41" s="70" t="s">
        <v>49</v>
      </c>
      <c r="C41" s="68">
        <v>649.46</v>
      </c>
      <c r="D41" s="59">
        <v>0.6</v>
      </c>
      <c r="E41" s="69">
        <v>380</v>
      </c>
      <c r="F41" s="62">
        <f>G41+H41+J41+K41+L41</f>
        <v>347.95699999999999</v>
      </c>
      <c r="G41" s="62">
        <v>9.0299999999999994</v>
      </c>
      <c r="H41" s="62">
        <v>323.92700000000002</v>
      </c>
      <c r="I41" s="62">
        <v>3.71</v>
      </c>
      <c r="J41" s="62">
        <v>0</v>
      </c>
      <c r="K41" s="157">
        <v>15</v>
      </c>
      <c r="L41" s="62">
        <v>0</v>
      </c>
      <c r="M41" s="62">
        <f>F41/E41*1000</f>
        <v>915.67631578947362</v>
      </c>
      <c r="N41" s="61"/>
      <c r="O41" s="64"/>
      <c r="P41" s="117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3.4910000000000001</v>
      </c>
      <c r="G43" s="62">
        <v>0</v>
      </c>
      <c r="H43" s="62">
        <v>3.0369999999999999</v>
      </c>
      <c r="I43" s="62">
        <v>0.18099999999999999</v>
      </c>
      <c r="J43" s="62">
        <v>0</v>
      </c>
      <c r="K43" s="62">
        <v>0.45400000000000001</v>
      </c>
      <c r="L43" s="62">
        <v>0</v>
      </c>
      <c r="M43" s="62">
        <f t="shared" si="6"/>
        <v>623.39285714285722</v>
      </c>
      <c r="N43" s="64"/>
      <c r="O43" s="64"/>
    </row>
    <row r="44" spans="1:17" ht="16.5" customHeight="1" x14ac:dyDescent="0.25">
      <c r="A44" s="173"/>
      <c r="B44" s="56" t="s">
        <v>33</v>
      </c>
      <c r="C44" s="16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104.16300000000001</v>
      </c>
      <c r="G45" s="62"/>
      <c r="H45" s="62">
        <v>88.709000000000003</v>
      </c>
      <c r="I45" s="62">
        <v>3.923</v>
      </c>
      <c r="J45" s="62">
        <v>0</v>
      </c>
      <c r="K45" s="62">
        <v>15.454000000000001</v>
      </c>
      <c r="L45" s="62">
        <v>0</v>
      </c>
      <c r="M45" s="62">
        <f t="shared" ref="M45:M48" si="8">F45/E45*1000</f>
        <v>350.71717171717177</v>
      </c>
      <c r="N45" s="53" t="s">
        <v>32</v>
      </c>
      <c r="O45" s="53" t="s">
        <v>32</v>
      </c>
      <c r="P45" s="164">
        <f>(H45+G45)/E45*1000</f>
        <v>298.68350168350173</v>
      </c>
    </row>
    <row r="46" spans="1:17" ht="18.75" hidden="1" x14ac:dyDescent="0.25">
      <c r="A46" s="16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6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6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189.17499999999998</v>
      </c>
      <c r="G49" s="54">
        <v>6.3440000000000003</v>
      </c>
      <c r="H49" s="54">
        <v>182.83099999999999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15764.583333333332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73">
        <v>8</v>
      </c>
      <c r="B52" s="139" t="s">
        <v>43</v>
      </c>
      <c r="C52" s="52">
        <v>422.6</v>
      </c>
      <c r="D52" s="52">
        <v>3.5</v>
      </c>
      <c r="E52" s="53">
        <v>334.3</v>
      </c>
      <c r="F52" s="62">
        <f>G52+H52+K52</f>
        <v>4818.5360000000001</v>
      </c>
      <c r="G52" s="54">
        <v>227.59399999999999</v>
      </c>
      <c r="H52" s="54">
        <v>4590.942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14413.807956924918</v>
      </c>
      <c r="N52" s="53" t="s">
        <v>32</v>
      </c>
      <c r="O52" s="53" t="s">
        <v>32</v>
      </c>
      <c r="P52" s="117"/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71.2</v>
      </c>
      <c r="F56" s="77">
        <f>F58+F59+F67+F60</f>
        <v>1079.8420000000001</v>
      </c>
      <c r="G56" s="77">
        <f>G58+G59+G67+G60</f>
        <v>32.827999999999996</v>
      </c>
      <c r="H56" s="77">
        <f t="shared" ref="H56:J56" si="10">H58+H59+H67+H60</f>
        <v>0</v>
      </c>
      <c r="I56" s="77">
        <f t="shared" si="10"/>
        <v>0</v>
      </c>
      <c r="J56" s="77">
        <f t="shared" si="10"/>
        <v>1047.0139999999999</v>
      </c>
      <c r="K56" s="77">
        <f t="shared" ref="K56:L56" si="11">K58+K59+K67</f>
        <v>0</v>
      </c>
      <c r="L56" s="77">
        <f t="shared" si="11"/>
        <v>0</v>
      </c>
      <c r="M56" s="77">
        <f>F56/E56*1000</f>
        <v>15166.320224719102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232.25799999999998</v>
      </c>
      <c r="G58" s="84">
        <v>2.3959999999999999</v>
      </c>
      <c r="H58" s="84">
        <v>0</v>
      </c>
      <c r="I58" s="84">
        <v>0</v>
      </c>
      <c r="J58" s="84">
        <v>229.86199999999999</v>
      </c>
      <c r="K58" s="84">
        <v>0</v>
      </c>
      <c r="L58" s="84">
        <v>0</v>
      </c>
      <c r="M58" s="84">
        <f>F58/E58*1000</f>
        <v>58064.499999999993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67.399000000000001</v>
      </c>
      <c r="G59" s="84">
        <v>1.006</v>
      </c>
      <c r="H59" s="84">
        <v>0</v>
      </c>
      <c r="I59" s="84">
        <v>0</v>
      </c>
      <c r="J59" s="84">
        <v>66.393000000000001</v>
      </c>
      <c r="K59" s="84"/>
      <c r="L59" s="84">
        <v>0</v>
      </c>
      <c r="M59" s="84">
        <f>F59/E59*1000</f>
        <v>22466.333333333336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259.63299999999998</v>
      </c>
      <c r="G60" s="84">
        <v>0</v>
      </c>
      <c r="H60" s="84">
        <v>0</v>
      </c>
      <c r="I60" s="84">
        <v>0</v>
      </c>
      <c r="J60" s="84">
        <v>259.63299999999998</v>
      </c>
      <c r="K60" s="84">
        <v>0</v>
      </c>
      <c r="L60" s="84">
        <v>0</v>
      </c>
      <c r="M60" s="88">
        <f>F60/E60*1000</f>
        <v>7591.6081871345013</v>
      </c>
      <c r="N60" s="130">
        <f>(M60/32347.2)*100</f>
        <v>23.469135465000065</v>
      </c>
      <c r="O60" s="89">
        <f>((((январь!F60+февраль!F60+март!F60+АПРЕЛЬ!F60+F60+МАЙ!F60+ИЮНЬ!F60)/(январь!E60+февраль!E60+март!E60+АПРЕЛЬ!E60+E60+МАЙ!E60+ИЮНЬ!E60))*1000)/32347.2)*100</f>
        <v>115.70174345833379</v>
      </c>
      <c r="P60" s="117">
        <v>32347.200000000001</v>
      </c>
    </row>
    <row r="61" spans="1:16" ht="16.5" customHeight="1" x14ac:dyDescent="0.25">
      <c r="A61" s="180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30</v>
      </c>
      <c r="F67" s="84">
        <f>G67+J67</f>
        <v>520.55200000000002</v>
      </c>
      <c r="G67" s="84">
        <v>29.425999999999998</v>
      </c>
      <c r="H67" s="84">
        <v>0</v>
      </c>
      <c r="I67" s="84">
        <v>0</v>
      </c>
      <c r="J67" s="84">
        <v>491.12599999999998</v>
      </c>
      <c r="K67" s="84">
        <v>0</v>
      </c>
      <c r="L67" s="84">
        <v>0</v>
      </c>
      <c r="M67" s="84">
        <f t="shared" si="13"/>
        <v>17351.733333333337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rowBreaks count="2" manualBreakCount="2">
    <brk id="29" max="14" man="1"/>
    <brk id="5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view="pageBreakPreview" topLeftCell="A9" zoomScale="60" zoomScaleNormal="100" workbookViewId="0">
      <pane ySplit="4035" topLeftCell="A21" activePane="bottomLeft"/>
      <selection activeCell="A9" sqref="A9"/>
      <selection pane="bottomLeft" activeCell="F29" sqref="F2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s="3" customFormat="1" ht="18.75" x14ac:dyDescent="0.3">
      <c r="A3" s="1"/>
      <c r="B3" s="234" t="s">
        <v>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5" s="3" customFormat="1" ht="18.75" x14ac:dyDescent="0.3">
      <c r="A4" s="1"/>
      <c r="B4" s="234" t="s">
        <v>74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</row>
    <row r="5" spans="1:15" s="3" customFormat="1" x14ac:dyDescent="0.25">
      <c r="A5" s="1"/>
      <c r="B5" s="235" t="s">
        <v>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s="3" customFormat="1" ht="15" customHeight="1" x14ac:dyDescent="0.3">
      <c r="A6" s="1"/>
      <c r="B6" s="236" t="s">
        <v>3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3" customFormat="1" x14ac:dyDescent="0.25">
      <c r="A7" s="1"/>
      <c r="B7" s="233" t="s">
        <v>4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17" t="s">
        <v>5</v>
      </c>
      <c r="B9" s="218"/>
      <c r="C9" s="223" t="s">
        <v>6</v>
      </c>
      <c r="D9" s="224"/>
      <c r="E9" s="225" t="s">
        <v>7</v>
      </c>
      <c r="F9" s="227" t="s">
        <v>8</v>
      </c>
      <c r="G9" s="228"/>
      <c r="H9" s="228"/>
      <c r="I9" s="228"/>
      <c r="J9" s="228"/>
      <c r="K9" s="228"/>
      <c r="L9" s="228"/>
      <c r="M9" s="225" t="s">
        <v>9</v>
      </c>
      <c r="N9" s="202" t="s">
        <v>10</v>
      </c>
      <c r="O9" s="202" t="s">
        <v>11</v>
      </c>
    </row>
    <row r="10" spans="1:15" s="3" customFormat="1" ht="15.75" customHeight="1" x14ac:dyDescent="0.25">
      <c r="A10" s="219"/>
      <c r="B10" s="220"/>
      <c r="C10" s="204" t="s">
        <v>12</v>
      </c>
      <c r="D10" s="204" t="s">
        <v>13</v>
      </c>
      <c r="E10" s="226"/>
      <c r="F10" s="206" t="s">
        <v>12</v>
      </c>
      <c r="G10" s="209" t="s">
        <v>14</v>
      </c>
      <c r="H10" s="209"/>
      <c r="I10" s="209"/>
      <c r="J10" s="209"/>
      <c r="K10" s="209"/>
      <c r="L10" s="209"/>
      <c r="M10" s="226"/>
      <c r="N10" s="203"/>
      <c r="O10" s="203"/>
    </row>
    <row r="11" spans="1:15" s="3" customFormat="1" ht="30.75" customHeight="1" x14ac:dyDescent="0.25">
      <c r="A11" s="219"/>
      <c r="B11" s="220"/>
      <c r="C11" s="205"/>
      <c r="D11" s="205"/>
      <c r="E11" s="226"/>
      <c r="F11" s="207"/>
      <c r="G11" s="209" t="s">
        <v>15</v>
      </c>
      <c r="H11" s="209"/>
      <c r="I11" s="209"/>
      <c r="J11" s="210" t="s">
        <v>16</v>
      </c>
      <c r="K11" s="213" t="s">
        <v>17</v>
      </c>
      <c r="L11" s="213" t="s">
        <v>18</v>
      </c>
      <c r="M11" s="226"/>
      <c r="N11" s="203"/>
      <c r="O11" s="203"/>
    </row>
    <row r="12" spans="1:15" s="3" customFormat="1" ht="22.5" customHeight="1" x14ac:dyDescent="0.25">
      <c r="A12" s="219"/>
      <c r="B12" s="220"/>
      <c r="C12" s="205"/>
      <c r="D12" s="205"/>
      <c r="E12" s="226"/>
      <c r="F12" s="207"/>
      <c r="G12" s="202" t="s">
        <v>19</v>
      </c>
      <c r="H12" s="229" t="s">
        <v>20</v>
      </c>
      <c r="I12" s="230"/>
      <c r="J12" s="211"/>
      <c r="K12" s="214"/>
      <c r="L12" s="214"/>
      <c r="M12" s="226"/>
      <c r="N12" s="203"/>
      <c r="O12" s="203"/>
    </row>
    <row r="13" spans="1:15" s="3" customFormat="1" ht="16.5" customHeight="1" x14ac:dyDescent="0.25">
      <c r="A13" s="219"/>
      <c r="B13" s="220"/>
      <c r="C13" s="205"/>
      <c r="D13" s="205"/>
      <c r="E13" s="226"/>
      <c r="F13" s="207"/>
      <c r="G13" s="203"/>
      <c r="H13" s="213" t="s">
        <v>21</v>
      </c>
      <c r="I13" s="4" t="s">
        <v>22</v>
      </c>
      <c r="J13" s="211"/>
      <c r="K13" s="214"/>
      <c r="L13" s="214"/>
      <c r="M13" s="226"/>
      <c r="N13" s="203"/>
      <c r="O13" s="203"/>
    </row>
    <row r="14" spans="1:15" s="3" customFormat="1" ht="196.9" customHeight="1" x14ac:dyDescent="0.25">
      <c r="A14" s="219"/>
      <c r="B14" s="220"/>
      <c r="C14" s="205"/>
      <c r="D14" s="205"/>
      <c r="E14" s="226"/>
      <c r="F14" s="208"/>
      <c r="G14" s="216"/>
      <c r="H14" s="215"/>
      <c r="I14" s="5" t="s">
        <v>23</v>
      </c>
      <c r="J14" s="212"/>
      <c r="K14" s="215"/>
      <c r="L14" s="215"/>
      <c r="M14" s="226"/>
      <c r="N14" s="203"/>
      <c r="O14" s="203"/>
    </row>
    <row r="15" spans="1:15" s="3" customFormat="1" ht="23.45" customHeight="1" x14ac:dyDescent="0.25">
      <c r="A15" s="221"/>
      <c r="B15" s="222"/>
      <c r="C15" s="231" t="s">
        <v>24</v>
      </c>
      <c r="D15" s="232"/>
      <c r="E15" s="167" t="s">
        <v>25</v>
      </c>
      <c r="F15" s="167" t="s">
        <v>26</v>
      </c>
      <c r="G15" s="167" t="s">
        <v>26</v>
      </c>
      <c r="H15" s="167" t="s">
        <v>26</v>
      </c>
      <c r="I15" s="167" t="s">
        <v>26</v>
      </c>
      <c r="J15" s="167" t="s">
        <v>26</v>
      </c>
      <c r="K15" s="167" t="s">
        <v>26</v>
      </c>
      <c r="L15" s="167" t="s">
        <v>26</v>
      </c>
      <c r="M15" s="7" t="s">
        <v>27</v>
      </c>
      <c r="N15" s="167" t="s">
        <v>28</v>
      </c>
      <c r="O15" s="167" t="s">
        <v>28</v>
      </c>
    </row>
    <row r="16" spans="1:15" s="3" customFormat="1" x14ac:dyDescent="0.25">
      <c r="A16" s="183">
        <v>1</v>
      </c>
      <c r="B16" s="184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185" t="s">
        <v>29</v>
      </c>
      <c r="B17" s="186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38" t="s">
        <v>30</v>
      </c>
      <c r="B18" s="239"/>
      <c r="C18" s="13">
        <f>C20+C21+C22+C29</f>
        <v>909.45</v>
      </c>
      <c r="D18" s="11" t="s">
        <v>31</v>
      </c>
      <c r="E18" s="14">
        <f>E20+E22+E29+E21</f>
        <v>681.8</v>
      </c>
      <c r="F18" s="15">
        <f>F20+F22+F29+F21</f>
        <v>13853.232</v>
      </c>
      <c r="G18" s="15">
        <f>G20+G21+G22+G29</f>
        <v>374.67099999999999</v>
      </c>
      <c r="H18" s="16">
        <f>H20+H22+H29+H21</f>
        <v>11485.058000000001</v>
      </c>
      <c r="I18" s="14">
        <f t="shared" ref="I18:L18" si="0">I20+I22+I29</f>
        <v>0</v>
      </c>
      <c r="J18" s="14">
        <f t="shared" si="0"/>
        <v>1993.5029999999999</v>
      </c>
      <c r="K18" s="14">
        <f t="shared" si="0"/>
        <v>0</v>
      </c>
      <c r="L18" s="14">
        <f t="shared" si="0"/>
        <v>0</v>
      </c>
      <c r="M18" s="17">
        <f>(F18/E18)*1000</f>
        <v>20318.615429744794</v>
      </c>
      <c r="N18" s="14" t="s">
        <v>32</v>
      </c>
      <c r="O18" s="14" t="s">
        <v>32</v>
      </c>
      <c r="P18" s="153"/>
    </row>
    <row r="19" spans="1:17" ht="15.75" customHeight="1" x14ac:dyDescent="0.25">
      <c r="A19" s="189" t="s">
        <v>33</v>
      </c>
      <c r="B19" s="190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546.51499999999999</v>
      </c>
      <c r="G20" s="25">
        <v>0</v>
      </c>
      <c r="H20" s="25">
        <v>546.51499999999999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45542.916666666664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</v>
      </c>
      <c r="F21" s="15">
        <f>G21+H21+J21+K21+L21</f>
        <v>883.73</v>
      </c>
      <c r="G21" s="25">
        <v>56.966000000000001</v>
      </c>
      <c r="H21" s="25">
        <v>826.76400000000001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40169.545454545456</v>
      </c>
      <c r="N21" s="27" t="s">
        <v>32</v>
      </c>
      <c r="O21" s="27" t="s">
        <v>32</v>
      </c>
    </row>
    <row r="22" spans="1:17" ht="86.25" customHeight="1" x14ac:dyDescent="0.25">
      <c r="A22" s="191">
        <v>3</v>
      </c>
      <c r="B22" s="22" t="s">
        <v>36</v>
      </c>
      <c r="C22" s="29">
        <v>286.60000000000002</v>
      </c>
      <c r="D22" s="13">
        <v>0</v>
      </c>
      <c r="E22" s="24">
        <v>203.3</v>
      </c>
      <c r="F22" s="15">
        <f>G22+H22+J22+K22+L22</f>
        <v>4873.6870000000008</v>
      </c>
      <c r="G22" s="25">
        <v>84.533000000000001</v>
      </c>
      <c r="H22" s="25">
        <v>4789.1540000000005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23972.882439744222</v>
      </c>
      <c r="N22" s="31">
        <f>(M22/30406.4)*100</f>
        <v>78.84156769543327</v>
      </c>
      <c r="O22" s="31">
        <f>(((январь!F22+февраль!F22+март!F22+АПРЕЛЬ!F22+МАЙ!F22+ИЮНЬ!F22+F22+ИЮЛЬ!F21)/(январь!E22+февраль!E22+март!E22+АПРЕЛЬ!E22+МАЙ!E22+ИЮНЬ!E22+E22+ИЮЛЬ!E22)*1000)/30406.4)*100</f>
        <v>96.010404092470097</v>
      </c>
      <c r="P22" s="124">
        <v>30406.400000000001</v>
      </c>
      <c r="Q22" s="124">
        <f>P22-M22</f>
        <v>6433.5175602557792</v>
      </c>
    </row>
    <row r="23" spans="1:17" ht="18.75" customHeight="1" x14ac:dyDescent="0.25">
      <c r="A23" s="192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193"/>
      <c r="B24" s="35" t="s">
        <v>38</v>
      </c>
      <c r="C24" s="36">
        <v>9.75</v>
      </c>
      <c r="D24" s="155">
        <v>0</v>
      </c>
      <c r="E24" s="38">
        <v>3.8</v>
      </c>
      <c r="F24" s="39">
        <f>G24+H24+J24+K24+L24</f>
        <v>88.581000000000003</v>
      </c>
      <c r="G24" s="39">
        <v>0</v>
      </c>
      <c r="H24" s="39">
        <v>88.581000000000003</v>
      </c>
      <c r="I24" s="40">
        <v>0</v>
      </c>
      <c r="J24" s="40">
        <v>0</v>
      </c>
      <c r="K24" s="40">
        <v>0</v>
      </c>
      <c r="L24" s="40"/>
      <c r="M24" s="41">
        <f>(F24/E24)*1000</f>
        <v>23310.789473684214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69">
        <v>3.75</v>
      </c>
      <c r="E29" s="27">
        <v>444.5</v>
      </c>
      <c r="F29" s="15">
        <f t="shared" si="1"/>
        <v>7549.2999999999993</v>
      </c>
      <c r="G29" s="25">
        <v>233.172</v>
      </c>
      <c r="H29" s="27">
        <v>5322.625</v>
      </c>
      <c r="I29" s="27">
        <v>0</v>
      </c>
      <c r="J29" s="123">
        <v>1993.5029999999999</v>
      </c>
      <c r="K29" s="27">
        <v>0</v>
      </c>
      <c r="L29" s="27">
        <v>0</v>
      </c>
      <c r="M29" s="26">
        <f t="shared" si="2"/>
        <v>16983.802024746903</v>
      </c>
      <c r="N29" s="27" t="s">
        <v>32</v>
      </c>
      <c r="O29" s="27" t="s">
        <v>32</v>
      </c>
      <c r="P29" s="117"/>
    </row>
    <row r="30" spans="1:17" ht="37.5" customHeight="1" x14ac:dyDescent="0.25">
      <c r="A30" s="194" t="s">
        <v>44</v>
      </c>
      <c r="B30" s="194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195" t="s">
        <v>30</v>
      </c>
      <c r="B31" s="196"/>
      <c r="C31" s="47">
        <f>C33+C36+C39+C49+C52</f>
        <v>1277.8899999999999</v>
      </c>
      <c r="D31" s="48" t="s">
        <v>31</v>
      </c>
      <c r="E31" s="47">
        <f>E33+E36+E39+E49+E52</f>
        <v>822.25</v>
      </c>
      <c r="F31" s="49">
        <f>F33+F36+F39+F49+F52</f>
        <v>11344.224999999999</v>
      </c>
      <c r="G31" s="49">
        <f>G33+G36+G39+G49+G52</f>
        <v>129.892</v>
      </c>
      <c r="H31" s="49">
        <f>H33+H36+H39+H49+H52</f>
        <v>10713.057000000001</v>
      </c>
      <c r="I31" s="49">
        <f t="shared" ref="I31:L31" si="3">I33+I36+I39+I49+I52</f>
        <v>141.83700000000002</v>
      </c>
      <c r="J31" s="49">
        <f t="shared" si="3"/>
        <v>0</v>
      </c>
      <c r="K31" s="129">
        <f>K33+K36+K39+K49+K52</f>
        <v>501.27599999999995</v>
      </c>
      <c r="L31" s="49">
        <f t="shared" si="3"/>
        <v>0</v>
      </c>
      <c r="M31" s="49">
        <f>(F31/E31)*1000</f>
        <v>13796.564305259955</v>
      </c>
      <c r="N31" s="47" t="s">
        <v>32</v>
      </c>
      <c r="O31" s="47" t="s">
        <v>32</v>
      </c>
      <c r="P31" s="116"/>
    </row>
    <row r="32" spans="1:17" ht="15.75" customHeight="1" x14ac:dyDescent="0.25">
      <c r="A32" s="197" t="s">
        <v>33</v>
      </c>
      <c r="B32" s="198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199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1163.038</v>
      </c>
      <c r="G33" s="54">
        <v>46.579000000000001</v>
      </c>
      <c r="H33" s="54">
        <v>1116.4590000000001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50566.869565217392</v>
      </c>
      <c r="N33" s="53" t="s">
        <v>32</v>
      </c>
      <c r="O33" s="53" t="s">
        <v>32</v>
      </c>
      <c r="P33" s="119"/>
    </row>
    <row r="34" spans="1:17" ht="16.5" customHeight="1" x14ac:dyDescent="0.25">
      <c r="A34" s="200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01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199">
        <v>2</v>
      </c>
      <c r="B36" s="65" t="s">
        <v>46</v>
      </c>
      <c r="C36" s="52">
        <v>52.25</v>
      </c>
      <c r="D36" s="48" t="s">
        <v>31</v>
      </c>
      <c r="E36" s="53">
        <v>48.75</v>
      </c>
      <c r="F36" s="54">
        <f>G36+H36+J36+K36+L36</f>
        <v>1342.184</v>
      </c>
      <c r="G36" s="54">
        <v>13.82</v>
      </c>
      <c r="H36" s="54">
        <v>1288.067</v>
      </c>
      <c r="I36" s="54">
        <v>10.061</v>
      </c>
      <c r="J36" s="54">
        <v>0</v>
      </c>
      <c r="K36" s="54">
        <v>40.296999999999997</v>
      </c>
      <c r="L36" s="54">
        <v>0</v>
      </c>
      <c r="M36" s="54">
        <f>F36/E36*1000</f>
        <v>27531.979487179487</v>
      </c>
      <c r="N36" s="53" t="s">
        <v>32</v>
      </c>
      <c r="O36" s="53" t="s">
        <v>32</v>
      </c>
      <c r="P36" s="119"/>
    </row>
    <row r="37" spans="1:17" ht="16.5" customHeight="1" x14ac:dyDescent="0.25">
      <c r="A37" s="200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01"/>
      <c r="B38" s="58" t="s">
        <v>47</v>
      </c>
      <c r="C38" s="59" t="s">
        <v>31</v>
      </c>
      <c r="D38" s="60" t="s">
        <v>31</v>
      </c>
      <c r="E38" s="61">
        <v>16</v>
      </c>
      <c r="F38" s="62">
        <f>G38+H38+K38</f>
        <v>498.37900000000002</v>
      </c>
      <c r="G38" s="62">
        <v>4.2960000000000003</v>
      </c>
      <c r="H38" s="62">
        <v>453.786</v>
      </c>
      <c r="I38" s="62">
        <v>10.061</v>
      </c>
      <c r="J38" s="62">
        <v>0</v>
      </c>
      <c r="K38" s="62">
        <v>40.296999999999997</v>
      </c>
      <c r="L38" s="62">
        <v>0</v>
      </c>
      <c r="M38" s="62">
        <f>F38/E38*1000</f>
        <v>31148.6875</v>
      </c>
      <c r="N38" s="64" t="s">
        <v>31</v>
      </c>
      <c r="O38" s="64" t="s">
        <v>31</v>
      </c>
    </row>
    <row r="39" spans="1:17" ht="97.5" customHeight="1" x14ac:dyDescent="0.25">
      <c r="A39" s="173">
        <v>3</v>
      </c>
      <c r="B39" s="65" t="s">
        <v>48</v>
      </c>
      <c r="C39" s="52">
        <v>765.04</v>
      </c>
      <c r="D39" s="52">
        <v>0.6</v>
      </c>
      <c r="E39" s="138">
        <v>406</v>
      </c>
      <c r="F39" s="62">
        <f>G39+H39+K39</f>
        <v>4332.1139999999996</v>
      </c>
      <c r="G39" s="54">
        <v>10.395</v>
      </c>
      <c r="H39" s="54">
        <v>3860.74</v>
      </c>
      <c r="I39" s="54">
        <v>131.77600000000001</v>
      </c>
      <c r="J39" s="54">
        <v>0</v>
      </c>
      <c r="K39" s="129">
        <v>460.97899999999998</v>
      </c>
      <c r="L39" s="54">
        <v>0</v>
      </c>
      <c r="M39" s="158">
        <f>F39/E39*1000</f>
        <v>10670.231527093594</v>
      </c>
      <c r="N39" s="54">
        <f>(M39/32347.2)*100</f>
        <v>32.986569245850006</v>
      </c>
      <c r="O39" s="165">
        <f>(((январь!F39+февраль!F39+март!F39+АПРЕЛЬ!F39+МАЙ!F39+ИЮНЬ!F39+F39+ИЮЛЬ!F39)/(январь!E39+февраль!E39+март!E39+АПРЕЛЬ!E39+МАЙ!E39+ИЮНЬ!E39+E39+ИЮЛЬ!E39)*1000)/30406.4)*100</f>
        <v>125.88820697880712</v>
      </c>
      <c r="P39" s="124">
        <f>(G39+H39)/E39*1000</f>
        <v>9534.8152709359601</v>
      </c>
      <c r="Q39" s="125">
        <v>32347.200000000001</v>
      </c>
    </row>
    <row r="40" spans="1:17" ht="16.899999999999999" customHeight="1" x14ac:dyDescent="0.25">
      <c r="A40" s="17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-22812.384729064041</v>
      </c>
    </row>
    <row r="41" spans="1:17" s="113" customFormat="1" ht="22.5" customHeight="1" x14ac:dyDescent="0.25">
      <c r="A41" s="173"/>
      <c r="B41" s="70" t="s">
        <v>49</v>
      </c>
      <c r="C41" s="68">
        <v>649.46</v>
      </c>
      <c r="D41" s="59">
        <v>0.11</v>
      </c>
      <c r="E41" s="69">
        <v>371.5</v>
      </c>
      <c r="F41" s="62">
        <f>G41+H41+J41+K41+L41</f>
        <v>4027.8879999999999</v>
      </c>
      <c r="G41" s="62">
        <v>10.395</v>
      </c>
      <c r="H41" s="62">
        <v>3570.1509999999998</v>
      </c>
      <c r="I41" s="62">
        <v>118.006</v>
      </c>
      <c r="J41" s="62">
        <v>0</v>
      </c>
      <c r="K41" s="157">
        <v>447.34199999999998</v>
      </c>
      <c r="L41" s="62">
        <v>0</v>
      </c>
      <c r="M41" s="62">
        <f>F41/E41*1000</f>
        <v>10842.228802153431</v>
      </c>
      <c r="N41" s="61"/>
      <c r="O41" s="64"/>
      <c r="P41" s="117"/>
    </row>
    <row r="42" spans="1:17" ht="81" hidden="1" customHeight="1" x14ac:dyDescent="0.25">
      <c r="A42" s="173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73"/>
      <c r="B43" s="70" t="s">
        <v>38</v>
      </c>
      <c r="C43" s="68">
        <v>17</v>
      </c>
      <c r="D43" s="59">
        <v>0</v>
      </c>
      <c r="E43" s="61">
        <v>7</v>
      </c>
      <c r="F43" s="62">
        <f t="shared" si="4"/>
        <v>68.385000000000005</v>
      </c>
      <c r="G43" s="62">
        <v>0</v>
      </c>
      <c r="H43" s="62">
        <v>63.158000000000001</v>
      </c>
      <c r="I43" s="62">
        <v>1.837</v>
      </c>
      <c r="J43" s="62">
        <v>0</v>
      </c>
      <c r="K43" s="62">
        <v>5.2270000000000003</v>
      </c>
      <c r="L43" s="62">
        <v>0</v>
      </c>
      <c r="M43" s="62">
        <f>F43/E43*1000</f>
        <v>9769.2857142857156</v>
      </c>
      <c r="N43" s="64"/>
      <c r="O43" s="64"/>
    </row>
    <row r="44" spans="1:17" ht="16.5" customHeight="1" x14ac:dyDescent="0.25">
      <c r="A44" s="173"/>
      <c r="B44" s="56" t="s">
        <v>33</v>
      </c>
      <c r="C44" s="168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73"/>
      <c r="B45" s="72" t="s">
        <v>51</v>
      </c>
      <c r="C45" s="68" t="s">
        <v>31</v>
      </c>
      <c r="D45" s="59" t="s">
        <v>31</v>
      </c>
      <c r="E45" s="61">
        <v>279</v>
      </c>
      <c r="F45" s="62">
        <f t="shared" ref="F45:F48" si="6">G45+H45+K45</f>
        <v>3233.8589999999995</v>
      </c>
      <c r="G45" s="62">
        <v>1.0569999999999999</v>
      </c>
      <c r="H45" s="62">
        <v>2771.8229999999999</v>
      </c>
      <c r="I45" s="62">
        <v>131.77600000000001</v>
      </c>
      <c r="J45" s="62">
        <v>0</v>
      </c>
      <c r="K45" s="62">
        <v>460.97899999999998</v>
      </c>
      <c r="L45" s="62">
        <v>0</v>
      </c>
      <c r="M45" s="62">
        <f t="shared" ref="M45:M48" si="7">F45/E45*1000</f>
        <v>11590.892473118278</v>
      </c>
      <c r="N45" s="53" t="s">
        <v>32</v>
      </c>
      <c r="O45" s="53" t="s">
        <v>32</v>
      </c>
      <c r="P45" s="164">
        <f>(H45+G45)/E45*1000</f>
        <v>9938.63799283154</v>
      </c>
    </row>
    <row r="46" spans="1:17" ht="18.75" hidden="1" x14ac:dyDescent="0.25">
      <c r="A46" s="168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68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68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7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259.37900000000002</v>
      </c>
      <c r="G49" s="54">
        <v>0.67800000000000005</v>
      </c>
      <c r="H49" s="54">
        <v>258.70100000000002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21614.916666666668</v>
      </c>
      <c r="N49" s="53" t="s">
        <v>32</v>
      </c>
      <c r="O49" s="53" t="s">
        <v>32</v>
      </c>
    </row>
    <row r="50" spans="1:16" ht="21.75" customHeight="1" x14ac:dyDescent="0.25">
      <c r="A50" s="17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7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73">
        <v>8</v>
      </c>
      <c r="B52" s="139" t="s">
        <v>43</v>
      </c>
      <c r="C52" s="52">
        <v>422.6</v>
      </c>
      <c r="D52" s="52">
        <v>4.5</v>
      </c>
      <c r="E52" s="53">
        <v>332.5</v>
      </c>
      <c r="F52" s="62">
        <f>G52+H52+K52</f>
        <v>4247.51</v>
      </c>
      <c r="G52" s="54">
        <v>58.42</v>
      </c>
      <c r="H52" s="54">
        <v>4189.09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12774.466165413534</v>
      </c>
      <c r="N52" s="53" t="s">
        <v>32</v>
      </c>
      <c r="O52" s="53" t="s">
        <v>32</v>
      </c>
      <c r="P52" s="117"/>
    </row>
    <row r="53" spans="1:16" ht="21" customHeight="1" x14ac:dyDescent="0.25">
      <c r="A53" s="17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7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74" t="s">
        <v>53</v>
      </c>
      <c r="B55" s="175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76" t="s">
        <v>30</v>
      </c>
      <c r="B56" s="176"/>
      <c r="C56" s="74">
        <f>C58+C59+C60+C67</f>
        <v>117.58</v>
      </c>
      <c r="D56" s="76" t="s">
        <v>31</v>
      </c>
      <c r="E56" s="75">
        <f>E58+E59+E67+E60</f>
        <v>74.5</v>
      </c>
      <c r="F56" s="77">
        <f>F58+F59+F67+F60</f>
        <v>1229.008</v>
      </c>
      <c r="G56" s="77">
        <f>G58+G59+G67+G60</f>
        <v>13.726000000000001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1215.2819999999999</v>
      </c>
      <c r="K56" s="77">
        <f t="shared" ref="K56:L56" si="10">K58+K59+K67</f>
        <v>0</v>
      </c>
      <c r="L56" s="77">
        <f t="shared" si="10"/>
        <v>0</v>
      </c>
      <c r="M56" s="77">
        <f>F56/E56*1000</f>
        <v>16496.75167785235</v>
      </c>
      <c r="N56" s="75" t="s">
        <v>32</v>
      </c>
      <c r="O56" s="75" t="s">
        <v>32</v>
      </c>
      <c r="P56" s="116"/>
    </row>
    <row r="57" spans="1:16" ht="15.75" customHeight="1" x14ac:dyDescent="0.25">
      <c r="A57" s="177" t="s">
        <v>33</v>
      </c>
      <c r="B57" s="178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157.22499999999999</v>
      </c>
      <c r="G58" s="84">
        <v>1.917</v>
      </c>
      <c r="H58" s="84">
        <v>0</v>
      </c>
      <c r="I58" s="84">
        <v>0</v>
      </c>
      <c r="J58" s="84">
        <v>155.30799999999999</v>
      </c>
      <c r="K58" s="84">
        <v>0</v>
      </c>
      <c r="L58" s="84">
        <v>0</v>
      </c>
      <c r="M58" s="84">
        <f>F58/E58*1000</f>
        <v>39306.25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127.839</v>
      </c>
      <c r="G59" s="84">
        <v>3.1629999999999998</v>
      </c>
      <c r="H59" s="84">
        <v>0</v>
      </c>
      <c r="I59" s="84">
        <v>0</v>
      </c>
      <c r="J59" s="84">
        <v>124.676</v>
      </c>
      <c r="K59" s="84"/>
      <c r="L59" s="84">
        <v>0</v>
      </c>
      <c r="M59" s="84">
        <f>F59/E59*1000</f>
        <v>42613</v>
      </c>
      <c r="N59" s="83" t="s">
        <v>32</v>
      </c>
      <c r="O59" s="83" t="s">
        <v>32</v>
      </c>
    </row>
    <row r="60" spans="1:16" ht="101.25" customHeight="1" x14ac:dyDescent="0.25">
      <c r="A60" s="179">
        <v>3</v>
      </c>
      <c r="B60" s="86" t="s">
        <v>54</v>
      </c>
      <c r="C60" s="87">
        <v>68.78</v>
      </c>
      <c r="D60" s="87">
        <v>0</v>
      </c>
      <c r="E60" s="81">
        <v>38</v>
      </c>
      <c r="F60" s="84">
        <f t="shared" si="11"/>
        <v>472.75700000000001</v>
      </c>
      <c r="G60" s="84">
        <v>0.44800000000000001</v>
      </c>
      <c r="H60" s="84">
        <v>0</v>
      </c>
      <c r="I60" s="84">
        <v>0</v>
      </c>
      <c r="J60" s="84">
        <v>472.30900000000003</v>
      </c>
      <c r="K60" s="84">
        <v>0</v>
      </c>
      <c r="L60" s="84">
        <v>0</v>
      </c>
      <c r="M60" s="88">
        <f>F60/E60*1000</f>
        <v>12440.973684210527</v>
      </c>
      <c r="N60" s="130">
        <f>(M60/32347.2)*100</f>
        <v>38.460743694077159</v>
      </c>
      <c r="O60" s="89">
        <f>((((январь!F60+февраль!F60+март!F60+АПРЕЛЬ!F60+F60+МАЙ!F60+ИЮНЬ!F60+ИЮЛЬ!F60)/(январь!E60+февраль!E60+март!E60+АПРЕЛЬ!E60+E60+МАЙ!E60+ИЮНЬ!E60+ИЮЛЬ!E60))*1000)/32347.2)*100</f>
        <v>105.90808983457084</v>
      </c>
      <c r="P60" s="117">
        <v>32347.200000000001</v>
      </c>
    </row>
    <row r="61" spans="1:16" ht="16.5" customHeight="1" x14ac:dyDescent="0.25">
      <c r="A61" s="180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81"/>
      <c r="B62" s="93" t="s">
        <v>38</v>
      </c>
      <c r="C62" s="94">
        <v>4</v>
      </c>
      <c r="D62" s="94">
        <v>0</v>
      </c>
      <c r="E62" s="170">
        <v>2.8</v>
      </c>
      <c r="F62" s="96">
        <f t="shared" si="11"/>
        <v>26.157</v>
      </c>
      <c r="G62" s="96">
        <v>0</v>
      </c>
      <c r="H62" s="96">
        <v>0</v>
      </c>
      <c r="I62" s="96">
        <v>0</v>
      </c>
      <c r="J62" s="96">
        <v>26.157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2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1">
        <v>29.5</v>
      </c>
      <c r="F67" s="84">
        <f>G67+J67</f>
        <v>471.18699999999995</v>
      </c>
      <c r="G67" s="84">
        <v>8.1980000000000004</v>
      </c>
      <c r="H67" s="84">
        <v>0</v>
      </c>
      <c r="I67" s="84">
        <v>0</v>
      </c>
      <c r="J67" s="84">
        <v>462.98899999999998</v>
      </c>
      <c r="K67" s="84">
        <v>0</v>
      </c>
      <c r="L67" s="84">
        <v>0</v>
      </c>
      <c r="M67" s="84">
        <f t="shared" si="12"/>
        <v>15972.4406779661</v>
      </c>
      <c r="N67" s="83" t="s">
        <v>32</v>
      </c>
      <c r="O67" s="83" t="s">
        <v>32</v>
      </c>
    </row>
    <row r="68" spans="1:16" s="113" customFormat="1" ht="37.15" customHeight="1" x14ac:dyDescent="0.25">
      <c r="A68" s="182" t="s">
        <v>56</v>
      </c>
      <c r="B68" s="182"/>
      <c r="C68" s="182"/>
      <c r="D68" s="182"/>
      <c r="E68" s="182"/>
      <c r="F68" s="182"/>
      <c r="G68" s="182"/>
      <c r="H68" s="182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71" t="s">
        <v>57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</row>
    <row r="70" spans="1:16" s="99" customFormat="1" ht="23.25" customHeight="1" x14ac:dyDescent="0.25">
      <c r="A70" s="172" t="s">
        <v>58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20"/>
    </row>
    <row r="71" spans="1:16" s="100" customFormat="1" ht="23.25" customHeight="1" x14ac:dyDescent="0.25">
      <c r="A71" s="172" t="s">
        <v>59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21"/>
    </row>
    <row r="72" spans="1:16" ht="15" customHeight="1" x14ac:dyDescent="0.25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6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январь!Заголовки_для_печати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2021-09-01T11:13:25Z</cp:lastPrinted>
  <dcterms:created xsi:type="dcterms:W3CDTF">2021-02-03T05:55:53Z</dcterms:created>
  <dcterms:modified xsi:type="dcterms:W3CDTF">2021-09-19T16:47:08Z</dcterms:modified>
</cp:coreProperties>
</file>