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75" windowWidth="18975" windowHeight="10425" activeTab="7"/>
  </bookViews>
  <sheets>
    <sheet name="январь 2020" sheetId="13" r:id="rId1"/>
    <sheet name="февраль 2020" sheetId="14" r:id="rId2"/>
    <sheet name="март 2020" sheetId="15" r:id="rId3"/>
    <sheet name="апрель 2020 " sheetId="16" r:id="rId4"/>
    <sheet name="Май Новая форма" sheetId="17" r:id="rId5"/>
    <sheet name="июнь" sheetId="18" r:id="rId6"/>
    <sheet name="июль" sheetId="19" r:id="rId7"/>
    <sheet name="август" sheetId="20" r:id="rId8"/>
  </sheets>
  <definedNames>
    <definedName name="_xlnm.Print_Area" localSheetId="7">август!$A$1:$L$63</definedName>
    <definedName name="_xlnm.Print_Area" localSheetId="3">'апрель 2020 '!$A$1:$L$66</definedName>
    <definedName name="_xlnm.Print_Area" localSheetId="6">июль!$A$1:$L$63</definedName>
    <definedName name="_xlnm.Print_Area" localSheetId="5">июнь!$A$1:$L$63</definedName>
    <definedName name="_xlnm.Print_Area" localSheetId="4">'Май Новая форма'!$A$1:$L$63</definedName>
    <definedName name="_xlnm.Print_Area" localSheetId="2">'март 2020'!$A$1:$L$66</definedName>
    <definedName name="_xlnm.Print_Area" localSheetId="1">'февраль 2020'!$A$1:$L$66</definedName>
    <definedName name="_xlnm.Print_Area" localSheetId="0">'январь 2020'!$A$1:$L$66</definedName>
  </definedNames>
  <calcPr calcId="124519"/>
</workbook>
</file>

<file path=xl/calcChain.xml><?xml version="1.0" encoding="utf-8"?>
<calcChain xmlns="http://schemas.openxmlformats.org/spreadsheetml/2006/main">
  <c r="L48" i="20"/>
  <c r="L19" l="1"/>
  <c r="E55" l="1"/>
  <c r="J55" s="1"/>
  <c r="E54"/>
  <c r="J54" s="1"/>
  <c r="E53"/>
  <c r="J53" s="1"/>
  <c r="E52"/>
  <c r="J52" s="1"/>
  <c r="E51"/>
  <c r="J51" s="1"/>
  <c r="E50"/>
  <c r="J50" s="1"/>
  <c r="E48"/>
  <c r="J48" s="1"/>
  <c r="K48" s="1"/>
  <c r="E47"/>
  <c r="J47" s="1"/>
  <c r="E46"/>
  <c r="J46" s="1"/>
  <c r="H44"/>
  <c r="F44"/>
  <c r="D44"/>
  <c r="B44"/>
  <c r="E41"/>
  <c r="J41" s="1"/>
  <c r="E40"/>
  <c r="J40" s="1"/>
  <c r="E39"/>
  <c r="J39" s="1"/>
  <c r="E38"/>
  <c r="J38" s="1"/>
  <c r="E37"/>
  <c r="J37" s="1"/>
  <c r="E36"/>
  <c r="J36" s="1"/>
  <c r="E35"/>
  <c r="J35" s="1"/>
  <c r="E34"/>
  <c r="J34" s="1"/>
  <c r="E33"/>
  <c r="E32"/>
  <c r="J32" s="1"/>
  <c r="E31"/>
  <c r="J31" s="1"/>
  <c r="E30"/>
  <c r="J30" s="1"/>
  <c r="G28"/>
  <c r="F28"/>
  <c r="D28"/>
  <c r="B28"/>
  <c r="E26"/>
  <c r="J26" s="1"/>
  <c r="E25"/>
  <c r="J25" s="1"/>
  <c r="E24"/>
  <c r="J24" s="1"/>
  <c r="E23"/>
  <c r="J23" s="1"/>
  <c r="E22"/>
  <c r="J22" s="1"/>
  <c r="E21"/>
  <c r="J21" s="1"/>
  <c r="E19"/>
  <c r="J19" s="1"/>
  <c r="K19" s="1"/>
  <c r="E18"/>
  <c r="J18" s="1"/>
  <c r="E17"/>
  <c r="J17" s="1"/>
  <c r="H15"/>
  <c r="G15"/>
  <c r="F15"/>
  <c r="D15"/>
  <c r="B15"/>
  <c r="K32" l="1"/>
  <c r="L32"/>
  <c r="E15"/>
  <c r="J15" s="1"/>
  <c r="E44"/>
  <c r="J44" s="1"/>
  <c r="E28"/>
  <c r="J28" s="1"/>
  <c r="L48" i="19"/>
  <c r="L32" l="1"/>
  <c r="L19" l="1"/>
  <c r="E19"/>
  <c r="J19" s="1"/>
  <c r="E55"/>
  <c r="J55" s="1"/>
  <c r="J54"/>
  <c r="E54"/>
  <c r="E53"/>
  <c r="J53" s="1"/>
  <c r="J52"/>
  <c r="E52"/>
  <c r="E51"/>
  <c r="J51" s="1"/>
  <c r="E50"/>
  <c r="J50" s="1"/>
  <c r="E48"/>
  <c r="J48" s="1"/>
  <c r="E47"/>
  <c r="J47" s="1"/>
  <c r="E46"/>
  <c r="J46" s="1"/>
  <c r="H44"/>
  <c r="F44"/>
  <c r="D44"/>
  <c r="B44"/>
  <c r="E41"/>
  <c r="J41" s="1"/>
  <c r="E40"/>
  <c r="J40" s="1"/>
  <c r="J39"/>
  <c r="E39"/>
  <c r="E38"/>
  <c r="J38" s="1"/>
  <c r="J37"/>
  <c r="E37"/>
  <c r="E36"/>
  <c r="J36" s="1"/>
  <c r="J35"/>
  <c r="E35"/>
  <c r="E34"/>
  <c r="J34" s="1"/>
  <c r="E33"/>
  <c r="E32"/>
  <c r="J32" s="1"/>
  <c r="E31"/>
  <c r="J31" s="1"/>
  <c r="E30"/>
  <c r="J30" s="1"/>
  <c r="E29"/>
  <c r="G28"/>
  <c r="F28"/>
  <c r="D28"/>
  <c r="B28"/>
  <c r="E26"/>
  <c r="J26" s="1"/>
  <c r="E25"/>
  <c r="J25" s="1"/>
  <c r="J24"/>
  <c r="E24"/>
  <c r="E23"/>
  <c r="J23" s="1"/>
  <c r="J22"/>
  <c r="E22"/>
  <c r="E21"/>
  <c r="J21" s="1"/>
  <c r="E18"/>
  <c r="J18" s="1"/>
  <c r="E17"/>
  <c r="J17" s="1"/>
  <c r="H15"/>
  <c r="G15"/>
  <c r="F15"/>
  <c r="D15"/>
  <c r="B15"/>
  <c r="E15" l="1"/>
  <c r="J15" s="1"/>
  <c r="E44"/>
  <c r="J44" s="1"/>
  <c r="E28"/>
  <c r="J28" s="1"/>
  <c r="K19"/>
  <c r="K32"/>
  <c r="K48"/>
  <c r="L48" i="18"/>
  <c r="E36" l="1"/>
  <c r="F15" l="1"/>
  <c r="E55" l="1"/>
  <c r="J55" s="1"/>
  <c r="E54"/>
  <c r="J54" s="1"/>
  <c r="E53"/>
  <c r="J53" s="1"/>
  <c r="E52"/>
  <c r="J52" s="1"/>
  <c r="E51"/>
  <c r="J51" s="1"/>
  <c r="E50"/>
  <c r="J50" s="1"/>
  <c r="E48"/>
  <c r="J48" s="1"/>
  <c r="K48" s="1"/>
  <c r="E47"/>
  <c r="J47" s="1"/>
  <c r="E46"/>
  <c r="J46" s="1"/>
  <c r="H44"/>
  <c r="F44"/>
  <c r="D44"/>
  <c r="B44"/>
  <c r="E41"/>
  <c r="J41" s="1"/>
  <c r="E40"/>
  <c r="J40" s="1"/>
  <c r="E39"/>
  <c r="J39" s="1"/>
  <c r="E38"/>
  <c r="J38" s="1"/>
  <c r="E37"/>
  <c r="J37" s="1"/>
  <c r="J36"/>
  <c r="E35"/>
  <c r="J35" s="1"/>
  <c r="E34"/>
  <c r="J34" s="1"/>
  <c r="E33"/>
  <c r="E32"/>
  <c r="J32" s="1"/>
  <c r="E31"/>
  <c r="J31" s="1"/>
  <c r="E30"/>
  <c r="J30" s="1"/>
  <c r="E29"/>
  <c r="G28"/>
  <c r="F28"/>
  <c r="D28"/>
  <c r="B28"/>
  <c r="E26"/>
  <c r="J26" s="1"/>
  <c r="E25"/>
  <c r="J25" s="1"/>
  <c r="E24"/>
  <c r="J24" s="1"/>
  <c r="E23"/>
  <c r="J23" s="1"/>
  <c r="E22"/>
  <c r="J22" s="1"/>
  <c r="E21"/>
  <c r="J21" s="1"/>
  <c r="E19"/>
  <c r="J19" s="1"/>
  <c r="E18"/>
  <c r="J18" s="1"/>
  <c r="E17"/>
  <c r="J17" s="1"/>
  <c r="H15"/>
  <c r="G15"/>
  <c r="D15"/>
  <c r="B15"/>
  <c r="K32" l="1"/>
  <c r="L32"/>
  <c r="K19"/>
  <c r="L19"/>
  <c r="E15"/>
  <c r="J15" s="1"/>
  <c r="E44"/>
  <c r="J44" s="1"/>
  <c r="E28"/>
  <c r="J28" s="1"/>
  <c r="L48" i="17"/>
  <c r="K48"/>
  <c r="L32"/>
  <c r="L19"/>
  <c r="K32"/>
  <c r="K19"/>
  <c r="K19" i="16"/>
  <c r="L19" i="15"/>
  <c r="H44" i="17"/>
  <c r="F44"/>
  <c r="D44"/>
  <c r="B44"/>
  <c r="E46"/>
  <c r="J46" s="1"/>
  <c r="E47"/>
  <c r="J47" s="1"/>
  <c r="E50"/>
  <c r="J50" s="1"/>
  <c r="E51"/>
  <c r="J51" s="1"/>
  <c r="E52"/>
  <c r="J52" s="1"/>
  <c r="E53"/>
  <c r="J53" s="1"/>
  <c r="E54"/>
  <c r="J54" s="1"/>
  <c r="E55"/>
  <c r="J55" s="1"/>
  <c r="J48"/>
  <c r="E48"/>
  <c r="G28"/>
  <c r="E28" s="1"/>
  <c r="J28" s="1"/>
  <c r="F28"/>
  <c r="E29"/>
  <c r="D28"/>
  <c r="B28"/>
  <c r="E33"/>
  <c r="E34"/>
  <c r="E35"/>
  <c r="E36"/>
  <c r="E37"/>
  <c r="E38"/>
  <c r="E39"/>
  <c r="E40"/>
  <c r="E41"/>
  <c r="E32"/>
  <c r="E44" l="1"/>
  <c r="J34" l="1"/>
  <c r="J35"/>
  <c r="J36"/>
  <c r="J37"/>
  <c r="J38"/>
  <c r="J39"/>
  <c r="J40"/>
  <c r="J41"/>
  <c r="E31"/>
  <c r="J31" s="1"/>
  <c r="J32"/>
  <c r="J30"/>
  <c r="E30"/>
  <c r="F15"/>
  <c r="E15" s="1"/>
  <c r="J15"/>
  <c r="H15"/>
  <c r="G15"/>
  <c r="D15"/>
  <c r="E26"/>
  <c r="J26" s="1"/>
  <c r="J22"/>
  <c r="J25"/>
  <c r="E21"/>
  <c r="J21" s="1"/>
  <c r="E22"/>
  <c r="E23"/>
  <c r="J23" s="1"/>
  <c r="E24"/>
  <c r="J24" s="1"/>
  <c r="E25"/>
  <c r="E19"/>
  <c r="J19" s="1"/>
  <c r="J18"/>
  <c r="E18"/>
  <c r="E17"/>
  <c r="J17" s="1"/>
  <c r="B15"/>
  <c r="E26" i="16" l="1"/>
  <c r="E54" l="1"/>
  <c r="J54" s="1"/>
  <c r="E53"/>
  <c r="J53" s="1"/>
  <c r="E52"/>
  <c r="J52" s="1"/>
  <c r="E51"/>
  <c r="J51" s="1"/>
  <c r="E50"/>
  <c r="J50" s="1"/>
  <c r="E49"/>
  <c r="J49" s="1"/>
  <c r="E47"/>
  <c r="J47" s="1"/>
  <c r="K47" s="1"/>
  <c r="E46"/>
  <c r="J46" s="1"/>
  <c r="E45"/>
  <c r="J45" s="1"/>
  <c r="H43"/>
  <c r="G43"/>
  <c r="F43"/>
  <c r="D43"/>
  <c r="B43"/>
  <c r="E41"/>
  <c r="J41" s="1"/>
  <c r="E40"/>
  <c r="J40" s="1"/>
  <c r="E39"/>
  <c r="J39" s="1"/>
  <c r="E38"/>
  <c r="J38" s="1"/>
  <c r="E37"/>
  <c r="J37" s="1"/>
  <c r="E36"/>
  <c r="J36" s="1"/>
  <c r="E35"/>
  <c r="J35" s="1"/>
  <c r="E34"/>
  <c r="J34" s="1"/>
  <c r="E32"/>
  <c r="J32" s="1"/>
  <c r="K32" s="1"/>
  <c r="L32" s="1"/>
  <c r="E31"/>
  <c r="J31" s="1"/>
  <c r="E30"/>
  <c r="J30" s="1"/>
  <c r="G28"/>
  <c r="F28"/>
  <c r="D28"/>
  <c r="B28"/>
  <c r="J26"/>
  <c r="E25"/>
  <c r="J25" s="1"/>
  <c r="E24"/>
  <c r="J24" s="1"/>
  <c r="E23"/>
  <c r="J23" s="1"/>
  <c r="E22"/>
  <c r="J22" s="1"/>
  <c r="E21"/>
  <c r="J21" s="1"/>
  <c r="E19"/>
  <c r="J19" s="1"/>
  <c r="E18"/>
  <c r="J18" s="1"/>
  <c r="E17"/>
  <c r="J17" s="1"/>
  <c r="I15"/>
  <c r="H15"/>
  <c r="G15"/>
  <c r="F15"/>
  <c r="D15"/>
  <c r="B15"/>
  <c r="E28" l="1"/>
  <c r="J28" s="1"/>
  <c r="E15"/>
  <c r="J15" s="1"/>
  <c r="E43"/>
  <c r="J43" s="1"/>
  <c r="E54" i="15"/>
  <c r="J54" s="1"/>
  <c r="E53"/>
  <c r="J53" s="1"/>
  <c r="E52"/>
  <c r="J52" s="1"/>
  <c r="E51"/>
  <c r="J51" s="1"/>
  <c r="E50"/>
  <c r="J50" s="1"/>
  <c r="E49"/>
  <c r="J49" s="1"/>
  <c r="E47"/>
  <c r="J47" s="1"/>
  <c r="K47" s="1"/>
  <c r="L47" s="1"/>
  <c r="E46"/>
  <c r="J46" s="1"/>
  <c r="E45"/>
  <c r="J45" s="1"/>
  <c r="H43"/>
  <c r="G43"/>
  <c r="F43"/>
  <c r="D43"/>
  <c r="B43"/>
  <c r="E41"/>
  <c r="J41" s="1"/>
  <c r="J40"/>
  <c r="E40"/>
  <c r="E39"/>
  <c r="J39" s="1"/>
  <c r="E38"/>
  <c r="J38" s="1"/>
  <c r="E37"/>
  <c r="J37" s="1"/>
  <c r="E36"/>
  <c r="J36" s="1"/>
  <c r="E35"/>
  <c r="J35" s="1"/>
  <c r="E34"/>
  <c r="J34" s="1"/>
  <c r="E32"/>
  <c r="J32" s="1"/>
  <c r="K32" s="1"/>
  <c r="L32" s="1"/>
  <c r="E31"/>
  <c r="E30"/>
  <c r="J30" s="1"/>
  <c r="G28"/>
  <c r="F28"/>
  <c r="D28"/>
  <c r="B28"/>
  <c r="E26"/>
  <c r="J26" s="1"/>
  <c r="E25"/>
  <c r="J25" s="1"/>
  <c r="E24"/>
  <c r="J24" s="1"/>
  <c r="E23"/>
  <c r="J23" s="1"/>
  <c r="E22"/>
  <c r="J22" s="1"/>
  <c r="E21"/>
  <c r="J21" s="1"/>
  <c r="E19"/>
  <c r="J19" s="1"/>
  <c r="K19" s="1"/>
  <c r="E18"/>
  <c r="J18" s="1"/>
  <c r="E17"/>
  <c r="I15"/>
  <c r="H15"/>
  <c r="G15"/>
  <c r="F15"/>
  <c r="D15"/>
  <c r="B15"/>
  <c r="E15" l="1"/>
  <c r="J15" s="1"/>
  <c r="E28"/>
  <c r="J28" s="1"/>
  <c r="E43"/>
  <c r="J43" s="1"/>
  <c r="J17"/>
  <c r="J31"/>
  <c r="E54" i="14"/>
  <c r="J54" s="1"/>
  <c r="E53"/>
  <c r="J53" s="1"/>
  <c r="E52"/>
  <c r="J52" s="1"/>
  <c r="E51"/>
  <c r="J51" s="1"/>
  <c r="E50"/>
  <c r="J50" s="1"/>
  <c r="E49"/>
  <c r="J49" s="1"/>
  <c r="E47"/>
  <c r="J47" s="1"/>
  <c r="K47" s="1"/>
  <c r="L47" s="1"/>
  <c r="E46"/>
  <c r="J46" s="1"/>
  <c r="E45"/>
  <c r="H43"/>
  <c r="G43"/>
  <c r="F43"/>
  <c r="D43"/>
  <c r="B43"/>
  <c r="E41"/>
  <c r="J41" s="1"/>
  <c r="E40"/>
  <c r="J40" s="1"/>
  <c r="J39"/>
  <c r="E39"/>
  <c r="E38"/>
  <c r="J38" s="1"/>
  <c r="J37"/>
  <c r="E37"/>
  <c r="E36"/>
  <c r="J36" s="1"/>
  <c r="E35"/>
  <c r="J35" s="1"/>
  <c r="E34"/>
  <c r="J34" s="1"/>
  <c r="E32"/>
  <c r="J32" s="1"/>
  <c r="K32" s="1"/>
  <c r="L32" s="1"/>
  <c r="E31"/>
  <c r="J31" s="1"/>
  <c r="J30"/>
  <c r="E30"/>
  <c r="G28"/>
  <c r="F28"/>
  <c r="D28"/>
  <c r="B28"/>
  <c r="E26"/>
  <c r="J26" s="1"/>
  <c r="E25"/>
  <c r="J25" s="1"/>
  <c r="E24"/>
  <c r="J24" s="1"/>
  <c r="E23"/>
  <c r="J23" s="1"/>
  <c r="E22"/>
  <c r="J22" s="1"/>
  <c r="E21"/>
  <c r="J21" s="1"/>
  <c r="E19"/>
  <c r="J19" s="1"/>
  <c r="K19" s="1"/>
  <c r="L19" s="1"/>
  <c r="E18"/>
  <c r="J18" s="1"/>
  <c r="E17"/>
  <c r="J17" s="1"/>
  <c r="I15"/>
  <c r="H15"/>
  <c r="G15"/>
  <c r="F15"/>
  <c r="D15"/>
  <c r="B15"/>
  <c r="E43" l="1"/>
  <c r="J43" s="1"/>
  <c r="E28"/>
  <c r="J28"/>
  <c r="E15"/>
  <c r="J15" s="1"/>
  <c r="J45"/>
  <c r="E54" i="13" l="1"/>
  <c r="J54" s="1"/>
  <c r="E53"/>
  <c r="J53" s="1"/>
  <c r="E52"/>
  <c r="J52" s="1"/>
  <c r="E51"/>
  <c r="J51" s="1"/>
  <c r="E50"/>
  <c r="J50" s="1"/>
  <c r="E49"/>
  <c r="J49" s="1"/>
  <c r="E47"/>
  <c r="J47" s="1"/>
  <c r="E46"/>
  <c r="J46" s="1"/>
  <c r="E45"/>
  <c r="J45" s="1"/>
  <c r="H43"/>
  <c r="G43"/>
  <c r="F43"/>
  <c r="D43"/>
  <c r="B43"/>
  <c r="E41"/>
  <c r="J41" s="1"/>
  <c r="E40"/>
  <c r="J40" s="1"/>
  <c r="E39"/>
  <c r="J39" s="1"/>
  <c r="E38"/>
  <c r="J38" s="1"/>
  <c r="E37"/>
  <c r="J37" s="1"/>
  <c r="E36"/>
  <c r="J36" s="1"/>
  <c r="E35"/>
  <c r="J35" s="1"/>
  <c r="E34"/>
  <c r="J34" s="1"/>
  <c r="E32"/>
  <c r="J32" s="1"/>
  <c r="K32" s="1"/>
  <c r="L32" s="1"/>
  <c r="E31"/>
  <c r="E30"/>
  <c r="J30" s="1"/>
  <c r="G28"/>
  <c r="F28"/>
  <c r="D28"/>
  <c r="B28"/>
  <c r="E26"/>
  <c r="J26" s="1"/>
  <c r="E25"/>
  <c r="J25" s="1"/>
  <c r="E24"/>
  <c r="J24" s="1"/>
  <c r="E23"/>
  <c r="J23" s="1"/>
  <c r="J22"/>
  <c r="E22"/>
  <c r="E21"/>
  <c r="J21" s="1"/>
  <c r="E19"/>
  <c r="J19" s="1"/>
  <c r="E18"/>
  <c r="J18" s="1"/>
  <c r="E17"/>
  <c r="I15"/>
  <c r="H15"/>
  <c r="G15"/>
  <c r="F15"/>
  <c r="D15"/>
  <c r="B15"/>
  <c r="K47" l="1"/>
  <c r="L47" s="1"/>
  <c r="L47" i="16"/>
  <c r="K19" i="13"/>
  <c r="L19" s="1"/>
  <c r="L19" i="16"/>
  <c r="E28" i="13"/>
  <c r="J28" s="1"/>
  <c r="E15"/>
  <c r="J15" s="1"/>
  <c r="E43"/>
  <c r="J43" s="1"/>
  <c r="J17"/>
  <c r="J31"/>
  <c r="J44" i="17"/>
</calcChain>
</file>

<file path=xl/sharedStrings.xml><?xml version="1.0" encoding="utf-8"?>
<sst xmlns="http://schemas.openxmlformats.org/spreadsheetml/2006/main" count="1005" uniqueCount="75">
  <si>
    <t>(человек)</t>
  </si>
  <si>
    <t>(тыс. руб.)</t>
  </si>
  <si>
    <t>Х</t>
  </si>
  <si>
    <t>в т.ч.:</t>
  </si>
  <si>
    <t>руководитель организации</t>
  </si>
  <si>
    <t>прочие работники, за исключением вышеуказанных</t>
  </si>
  <si>
    <t xml:space="preserve">прочие работники, за исключением вышеуказанных </t>
  </si>
  <si>
    <t>работники культуры (библиотекари)</t>
  </si>
  <si>
    <t>(Подпись)</t>
  </si>
  <si>
    <t>МП</t>
  </si>
  <si>
    <t>(указать месяц)</t>
  </si>
  <si>
    <t>Наименование категории работников образовательных организаций</t>
  </si>
  <si>
    <t>Размер средней заработной платы работников образовательных организаций</t>
  </si>
  <si>
    <t>Дошкольные образовательные организации</t>
  </si>
  <si>
    <t>Общеобразовательные организации</t>
  </si>
  <si>
    <t xml:space="preserve">Организации дополнительного образования детей </t>
  </si>
  <si>
    <t>%</t>
  </si>
  <si>
    <t>(рубли)</t>
  </si>
  <si>
    <t>в том числе за счет внебюджетных средств</t>
  </si>
  <si>
    <t>в том числе за счет средств бюджета Тульской области</t>
  </si>
  <si>
    <t>Всего</t>
  </si>
  <si>
    <t>средства областного бюджета</t>
  </si>
  <si>
    <t>(наименование организации)</t>
  </si>
  <si>
    <t>из них:</t>
  </si>
  <si>
    <t>Штатная численность работников</t>
  </si>
  <si>
    <t>(шт. единицы)</t>
  </si>
  <si>
    <t xml:space="preserve">педагогические работники образовательных организаций, реализующие программы дошкольного образования </t>
  </si>
  <si>
    <r>
      <t xml:space="preserve">педагогические работники и </t>
    </r>
    <r>
      <rPr>
        <b/>
        <sz val="12"/>
        <color theme="1"/>
        <rFont val="Times New Roman"/>
        <family val="1"/>
        <charset val="204"/>
      </rPr>
      <t>заведующие учебной частью образовательных организаций</t>
    </r>
    <r>
      <rPr>
        <sz val="12"/>
        <color theme="1"/>
        <rFont val="Times New Roman"/>
        <family val="1"/>
        <charset val="204"/>
      </rPr>
      <t>, реализующие программы общего образования</t>
    </r>
  </si>
  <si>
    <t xml:space="preserve">заместители руководителя, руководители структурных подразделений  и их заместители 
</t>
  </si>
  <si>
    <t>средний медицинский (фармацевтический) персонал (персонал, обеспечивающий условия для предоставления медицинских услуг)</t>
  </si>
  <si>
    <t>младший медицинский персонал (персонал, обеспечивающий условия для предоставления медицинских услуг)</t>
  </si>
  <si>
    <t xml:space="preserve">педагогические работники образовательных организаций, реализующие программы  дополнительного образования детей </t>
  </si>
  <si>
    <t>х</t>
  </si>
  <si>
    <t xml:space="preserve">учителя </t>
  </si>
  <si>
    <t>Среднемесячная  заработная плата работников</t>
  </si>
  <si>
    <t>врачи (кроме зубных)</t>
  </si>
  <si>
    <t xml:space="preserve">заместители руководителя, руководители структурных подразделений (кроме заведующих учебной частью образовательных организаций, реализующих программы общего образования) и их заместители 
</t>
  </si>
  <si>
    <t>средства муниципального бюджета</t>
  </si>
  <si>
    <t>муниципальных  образовательных организаций Тульской области</t>
  </si>
  <si>
    <t>отношение средней заработной платы за текущий месяц к прогнозной оценке средней начисленной заработной платы наемных работников в организациях, у индивидуальных предпринимателей и физических лиц (среднемесячного дохода от трудовой деятельности) в Тульской области (**; ***)</t>
  </si>
  <si>
    <t>отношение средней заработной платы за текущий период к прогнозной оценке   средней начисленной заработной платы наемных работников в организациях, у индивидуальных предпринимателей и физических лиц (среднемесячного дохода от трудовой деятельности) в Тульской области  (**; ***)</t>
  </si>
  <si>
    <r>
      <rPr>
        <b/>
        <sz val="16"/>
        <color theme="1"/>
        <rFont val="Times New Roman"/>
        <family val="1"/>
        <charset val="204"/>
      </rPr>
      <t>**</t>
    </r>
    <r>
      <rPr>
        <sz val="12"/>
        <color theme="1"/>
        <rFont val="Times New Roman"/>
        <family val="1"/>
        <charset val="204"/>
      </rPr>
      <t xml:space="preserve"> отношение средней заработной платы педагогических работников образовательных организаций, реализующих программы дошкольного образования, к средней заработной плате в сфере общего образования в Тульской области;</t>
    </r>
  </si>
  <si>
    <r>
      <rPr>
        <b/>
        <sz val="16"/>
        <color theme="1"/>
        <rFont val="Times New Roman"/>
        <family val="1"/>
        <charset val="204"/>
      </rPr>
      <t xml:space="preserve">*** </t>
    </r>
    <r>
      <rPr>
        <sz val="12"/>
        <color theme="1"/>
        <rFont val="Times New Roman"/>
        <family val="1"/>
        <charset val="204"/>
      </rPr>
      <t>отношение средней заработной платы педагогических работников образовательных организаций, реализующих программы  дополнительного образования детей, к средней заработной плате учителей в Тульской области</t>
    </r>
  </si>
  <si>
    <t>Среднесписочная численность работников образовательных организаций (данные приводятся с одним десятичным знаком)</t>
  </si>
  <si>
    <t>Фонд заработной платы (без начислений)*</t>
  </si>
  <si>
    <r>
      <t>*</t>
    </r>
    <r>
      <rPr>
        <sz val="12"/>
        <color theme="1"/>
        <rFont val="Times New Roman"/>
        <family val="1"/>
        <charset val="204"/>
      </rPr>
      <t xml:space="preserve"> Фонд заработной платы (без начислений) показывать с тремя знаками после запятой;</t>
    </r>
  </si>
  <si>
    <t>Комитет по образованию администрации муниципального образования Киреевский район</t>
  </si>
  <si>
    <t xml:space="preserve">Председатель комитета </t>
  </si>
  <si>
    <t>С.В. Пашков</t>
  </si>
  <si>
    <t xml:space="preserve">Исполнитель: Борисова Ирина Игоревна </t>
  </si>
  <si>
    <t>Экономист 1 категории</t>
  </si>
  <si>
    <t>МКУ "Центр техобслуживания образования"</t>
  </si>
  <si>
    <t xml:space="preserve">работники, всего: </t>
  </si>
  <si>
    <t>в том числе фактическое количество шт. ед.,  занятых другими работниками учреждения и внешними совместителями</t>
  </si>
  <si>
    <t>1) Расходы в части доплат к должностным окладам работников  за ученые степени доктора наук и кандидата наук, ежемесячные надбавки к должностным окладам работников за почетные звания, нагрудные знаки, нагрудные значки, повышения должностных окладов  работников, работающих в образовательных организациях, расположенных в поселках городского типа (рабочих поселках), выплаты пособия на санаторно-курортное лечение в соответствии с Законом Тульской области от 30 сентября 2013 года № 1989-ЗТО «Об образовании»;           2) Закон Тульской области от 20.12.1995 №21-ЗТО  "О библиотечном деле"</t>
  </si>
  <si>
    <t>педагоги-психологи</t>
  </si>
  <si>
    <t>заведующие учебной частью образовательных организаций, реализующие программы общего образования</t>
  </si>
  <si>
    <t>Тел. 8(48754) 6-14-81</t>
  </si>
  <si>
    <r>
      <t xml:space="preserve">за  </t>
    </r>
    <r>
      <rPr>
        <b/>
        <u/>
        <sz val="14"/>
        <color theme="1"/>
        <rFont val="Times New Roman"/>
        <family val="1"/>
        <charset val="204"/>
      </rPr>
      <t xml:space="preserve"> январь   </t>
    </r>
    <r>
      <rPr>
        <b/>
        <sz val="14"/>
        <color theme="1"/>
        <rFont val="Times New Roman"/>
        <family val="1"/>
        <charset val="204"/>
      </rPr>
      <t>2020 год</t>
    </r>
  </si>
  <si>
    <r>
      <t xml:space="preserve">за  </t>
    </r>
    <r>
      <rPr>
        <b/>
        <u/>
        <sz val="14"/>
        <color theme="1"/>
        <rFont val="Times New Roman"/>
        <family val="1"/>
        <charset val="204"/>
      </rPr>
      <t xml:space="preserve"> февраль   </t>
    </r>
    <r>
      <rPr>
        <b/>
        <sz val="14"/>
        <color theme="1"/>
        <rFont val="Times New Roman"/>
        <family val="1"/>
        <charset val="204"/>
      </rPr>
      <t>2020 год</t>
    </r>
  </si>
  <si>
    <r>
      <t xml:space="preserve">за  </t>
    </r>
    <r>
      <rPr>
        <b/>
        <u/>
        <sz val="14"/>
        <color theme="1"/>
        <rFont val="Times New Roman"/>
        <family val="1"/>
        <charset val="204"/>
      </rPr>
      <t xml:space="preserve">март   </t>
    </r>
    <r>
      <rPr>
        <b/>
        <sz val="14"/>
        <color theme="1"/>
        <rFont val="Times New Roman"/>
        <family val="1"/>
        <charset val="204"/>
      </rPr>
      <t>2020 год</t>
    </r>
  </si>
  <si>
    <t>(-5%)</t>
  </si>
  <si>
    <r>
      <t xml:space="preserve">за </t>
    </r>
    <r>
      <rPr>
        <b/>
        <u/>
        <sz val="14"/>
        <color theme="1"/>
        <rFont val="Times New Roman"/>
        <family val="1"/>
        <charset val="204"/>
      </rPr>
      <t xml:space="preserve"> апрель   </t>
    </r>
    <r>
      <rPr>
        <b/>
        <sz val="14"/>
        <color theme="1"/>
        <rFont val="Times New Roman"/>
        <family val="1"/>
        <charset val="204"/>
      </rPr>
      <t>2020 год</t>
    </r>
  </si>
  <si>
    <r>
      <t>за___</t>
    </r>
    <r>
      <rPr>
        <b/>
        <u/>
        <sz val="14"/>
        <color theme="1"/>
        <rFont val="Times New Roman"/>
        <family val="1"/>
        <charset val="204"/>
      </rPr>
      <t>май_</t>
    </r>
    <r>
      <rPr>
        <b/>
        <sz val="14"/>
        <color theme="1"/>
        <rFont val="Times New Roman"/>
        <family val="1"/>
        <charset val="204"/>
      </rPr>
      <t>______2020 год</t>
    </r>
  </si>
  <si>
    <r>
      <t xml:space="preserve">работники, </t>
    </r>
    <r>
      <rPr>
        <b/>
        <sz val="12"/>
        <color theme="1"/>
        <rFont val="Times New Roman"/>
        <family val="1"/>
        <charset val="204"/>
      </rPr>
      <t>всего</t>
    </r>
    <r>
      <rPr>
        <sz val="12"/>
        <color theme="1"/>
        <rFont val="Times New Roman"/>
        <family val="1"/>
        <charset val="204"/>
      </rPr>
      <t xml:space="preserve">: </t>
    </r>
  </si>
  <si>
    <t>Из общего числа: работники, осуществляющие функции классного руководителя****</t>
  </si>
  <si>
    <r>
      <t>Примечания:</t>
    </r>
    <r>
      <rPr>
        <b/>
        <sz val="16"/>
        <color theme="1"/>
        <rFont val="Times New Roman"/>
        <family val="1"/>
        <charset val="204"/>
      </rPr>
      <t xml:space="preserve"> </t>
    </r>
  </si>
  <si>
    <t xml:space="preserve">**** указываются: численность работников и объемы доплат  за выполнение функций классного руководителя </t>
  </si>
  <si>
    <t>Председатель комитета</t>
  </si>
  <si>
    <t>1 вакансия зама</t>
  </si>
  <si>
    <t>за   июня  2020 год</t>
  </si>
  <si>
    <t>за   июль  2020 год</t>
  </si>
  <si>
    <t>за   август  2020 год</t>
  </si>
  <si>
    <t xml:space="preserve">статистика </t>
  </si>
  <si>
    <t>динамика</t>
  </si>
</sst>
</file>

<file path=xl/styles.xml><?xml version="1.0" encoding="utf-8"?>
<styleSheet xmlns="http://schemas.openxmlformats.org/spreadsheetml/2006/main">
  <numFmts count="4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0.000"/>
    <numFmt numFmtId="165" formatCode="_-* #,##0.0\ _₽_-;\-* #,##0.0\ _₽_-;_-* &quot;-&quot;??\ _₽_-;_-@_-"/>
  </numFmts>
  <fonts count="25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8">
    <xf numFmtId="0" fontId="0" fillId="0" borderId="0" xfId="0"/>
    <xf numFmtId="0" fontId="2" fillId="2" borderId="0" xfId="0" applyFont="1" applyFill="1" applyBorder="1" applyAlignment="1">
      <alignment vertical="top" wrapText="1"/>
    </xf>
    <xf numFmtId="0" fontId="7" fillId="0" borderId="0" xfId="0" applyFont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2" borderId="0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8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justify" vertical="top" wrapText="1"/>
    </xf>
    <xf numFmtId="0" fontId="4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justify" vertical="top" wrapText="1"/>
    </xf>
    <xf numFmtId="0" fontId="6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justify" vertical="top" wrapText="1"/>
    </xf>
    <xf numFmtId="0" fontId="5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justify" vertical="top" wrapText="1"/>
    </xf>
    <xf numFmtId="0" fontId="4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top"/>
    </xf>
    <xf numFmtId="0" fontId="8" fillId="0" borderId="0" xfId="0" applyFont="1"/>
    <xf numFmtId="0" fontId="13" fillId="0" borderId="11" xfId="0" applyFont="1" applyBorder="1"/>
    <xf numFmtId="0" fontId="15" fillId="0" borderId="0" xfId="0" applyFont="1"/>
    <xf numFmtId="0" fontId="5" fillId="5" borderId="1" xfId="0" applyFont="1" applyFill="1" applyBorder="1" applyAlignment="1">
      <alignment horizontal="justify" vertical="top" wrapText="1"/>
    </xf>
    <xf numFmtId="0" fontId="5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justify" vertical="top" wrapText="1"/>
    </xf>
    <xf numFmtId="0" fontId="4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justify" vertical="top" wrapText="1"/>
    </xf>
    <xf numFmtId="0" fontId="6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justify" vertical="top" wrapText="1"/>
    </xf>
    <xf numFmtId="0" fontId="9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3" fontId="2" fillId="3" borderId="1" xfId="0" applyNumberFormat="1" applyFont="1" applyFill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center" vertical="center" wrapText="1"/>
    </xf>
    <xf numFmtId="43" fontId="11" fillId="5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43" fontId="2" fillId="4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43" fontId="2" fillId="5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43" fontId="0" fillId="0" borderId="0" xfId="0" applyNumberFormat="1"/>
    <xf numFmtId="43" fontId="0" fillId="0" borderId="0" xfId="0" applyNumberFormat="1" applyAlignment="1">
      <alignment horizontal="center" vertical="center"/>
    </xf>
    <xf numFmtId="43" fontId="0" fillId="0" borderId="0" xfId="0" applyNumberFormat="1" applyAlignment="1">
      <alignment horizontal="left" vertical="center"/>
    </xf>
    <xf numFmtId="43" fontId="4" fillId="0" borderId="0" xfId="0" applyNumberFormat="1" applyFont="1"/>
    <xf numFmtId="43" fontId="15" fillId="0" borderId="0" xfId="0" applyNumberFormat="1" applyFont="1"/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1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justify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justify" vertical="center" wrapText="1"/>
    </xf>
    <xf numFmtId="43" fontId="4" fillId="2" borderId="1" xfId="0" applyNumberFormat="1" applyFont="1" applyFill="1" applyBorder="1" applyAlignment="1">
      <alignment horizontal="center" vertical="center" wrapText="1"/>
    </xf>
    <xf numFmtId="43" fontId="11" fillId="3" borderId="1" xfId="0" applyNumberFormat="1" applyFont="1" applyFill="1" applyBorder="1" applyAlignment="1">
      <alignment horizontal="center" vertical="center" wrapText="1"/>
    </xf>
    <xf numFmtId="43" fontId="11" fillId="4" borderId="1" xfId="0" applyNumberFormat="1" applyFont="1" applyFill="1" applyBorder="1" applyAlignment="1">
      <alignment horizontal="center" vertical="center" wrapText="1"/>
    </xf>
    <xf numFmtId="43" fontId="2" fillId="2" borderId="0" xfId="0" applyNumberFormat="1" applyFont="1" applyFill="1" applyBorder="1" applyAlignment="1">
      <alignment vertical="top" wrapText="1"/>
    </xf>
    <xf numFmtId="43" fontId="8" fillId="0" borderId="0" xfId="0" applyNumberFormat="1" applyFont="1" applyAlignment="1">
      <alignment horizontal="center"/>
    </xf>
    <xf numFmtId="43" fontId="7" fillId="0" borderId="0" xfId="0" applyNumberFormat="1" applyFont="1" applyAlignment="1">
      <alignment horizontal="left"/>
    </xf>
    <xf numFmtId="4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43" fontId="0" fillId="0" borderId="0" xfId="0" applyNumberFormat="1" applyAlignment="1">
      <alignment vertical="center"/>
    </xf>
    <xf numFmtId="43" fontId="1" fillId="0" borderId="0" xfId="0" applyNumberFormat="1" applyFont="1" applyAlignment="1">
      <alignment vertical="top" wrapText="1"/>
    </xf>
    <xf numFmtId="0" fontId="6" fillId="5" borderId="1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top" wrapText="1"/>
    </xf>
    <xf numFmtId="2" fontId="12" fillId="3" borderId="1" xfId="0" applyNumberFormat="1" applyFont="1" applyFill="1" applyBorder="1" applyAlignment="1">
      <alignment horizontal="center" vertical="center" wrapText="1"/>
    </xf>
    <xf numFmtId="2" fontId="12" fillId="4" borderId="1" xfId="0" applyNumberFormat="1" applyFont="1" applyFill="1" applyBorder="1" applyAlignment="1">
      <alignment horizontal="center" vertical="center" wrapText="1"/>
    </xf>
    <xf numFmtId="2" fontId="12" fillId="5" borderId="1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justify" vertical="top" wrapText="1"/>
    </xf>
    <xf numFmtId="43" fontId="17" fillId="3" borderId="1" xfId="0" applyNumberFormat="1" applyFont="1" applyFill="1" applyBorder="1" applyAlignment="1">
      <alignment horizontal="center" vertical="center" wrapText="1"/>
    </xf>
    <xf numFmtId="43" fontId="19" fillId="0" borderId="0" xfId="0" applyNumberFormat="1" applyFont="1"/>
    <xf numFmtId="0" fontId="19" fillId="0" borderId="0" xfId="0" applyFont="1"/>
    <xf numFmtId="0" fontId="20" fillId="4" borderId="1" xfId="0" applyFont="1" applyFill="1" applyBorder="1" applyAlignment="1">
      <alignment horizontal="center" vertical="top" wrapText="1"/>
    </xf>
    <xf numFmtId="0" fontId="20" fillId="4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64" fontId="17" fillId="3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43" fontId="3" fillId="2" borderId="2" xfId="0" applyNumberFormat="1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43" fontId="3" fillId="2" borderId="2" xfId="0" applyNumberFormat="1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43" fontId="3" fillId="2" borderId="2" xfId="0" applyNumberFormat="1" applyFont="1" applyFill="1" applyBorder="1" applyAlignment="1">
      <alignment horizontal="center" vertical="top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43" fontId="3" fillId="2" borderId="2" xfId="0" applyNumberFormat="1" applyFont="1" applyFill="1" applyBorder="1" applyAlignment="1">
      <alignment horizontal="center" vertical="top" wrapText="1"/>
    </xf>
    <xf numFmtId="0" fontId="8" fillId="0" borderId="0" xfId="0" applyFont="1" applyAlignment="1">
      <alignment horizontal="center" vertical="center"/>
    </xf>
    <xf numFmtId="165" fontId="2" fillId="5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44" fontId="0" fillId="0" borderId="0" xfId="0" applyNumberFormat="1" applyAlignment="1">
      <alignment horizontal="left" vertical="center"/>
    </xf>
    <xf numFmtId="0" fontId="7" fillId="0" borderId="0" xfId="0" applyFont="1" applyAlignment="1">
      <alignment horizontal="left"/>
    </xf>
    <xf numFmtId="43" fontId="0" fillId="0" borderId="0" xfId="0" applyNumberFormat="1" applyAlignment="1">
      <alignment horizontal="left"/>
    </xf>
    <xf numFmtId="43" fontId="1" fillId="0" borderId="0" xfId="0" applyNumberFormat="1" applyFont="1" applyAlignment="1">
      <alignment horizontal="left" vertical="top" wrapText="1"/>
    </xf>
    <xf numFmtId="43" fontId="4" fillId="0" borderId="0" xfId="0" applyNumberFormat="1" applyFont="1" applyAlignment="1">
      <alignment horizontal="left"/>
    </xf>
    <xf numFmtId="43" fontId="15" fillId="0" borderId="0" xfId="0" applyNumberFormat="1" applyFont="1" applyAlignment="1">
      <alignment horizontal="left"/>
    </xf>
    <xf numFmtId="0" fontId="5" fillId="3" borderId="1" xfId="0" applyFont="1" applyFill="1" applyBorder="1" applyAlignment="1">
      <alignment horizontal="justify" vertical="top" wrapText="1"/>
    </xf>
    <xf numFmtId="0" fontId="5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164" fontId="11" fillId="3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justify" vertical="center" wrapText="1"/>
    </xf>
    <xf numFmtId="0" fontId="10" fillId="4" borderId="1" xfId="0" applyFont="1" applyFill="1" applyBorder="1" applyAlignment="1">
      <alignment horizontal="justify" vertical="top" wrapText="1"/>
    </xf>
    <xf numFmtId="0" fontId="12" fillId="4" borderId="1" xfId="0" applyFont="1" applyFill="1" applyBorder="1" applyAlignment="1">
      <alignment horizontal="center" vertical="center" wrapText="1"/>
    </xf>
    <xf numFmtId="164" fontId="12" fillId="4" borderId="1" xfId="0" applyNumberFormat="1" applyFont="1" applyFill="1" applyBorder="1" applyAlignment="1">
      <alignment horizontal="center" vertical="center" wrapText="1"/>
    </xf>
    <xf numFmtId="164" fontId="11" fillId="5" borderId="1" xfId="0" applyNumberFormat="1" applyFont="1" applyFill="1" applyBorder="1" applyAlignment="1">
      <alignment horizontal="center" vertical="center" wrapText="1"/>
    </xf>
    <xf numFmtId="164" fontId="12" fillId="3" borderId="1" xfId="0" applyNumberFormat="1" applyFont="1" applyFill="1" applyBorder="1" applyAlignment="1">
      <alignment horizontal="center" vertical="center" wrapText="1"/>
    </xf>
    <xf numFmtId="164" fontId="21" fillId="3" borderId="1" xfId="0" applyNumberFormat="1" applyFont="1" applyFill="1" applyBorder="1" applyAlignment="1">
      <alignment horizontal="center" vertical="center" wrapText="1"/>
    </xf>
    <xf numFmtId="164" fontId="21" fillId="4" borderId="1" xfId="0" applyNumberFormat="1" applyFont="1" applyFill="1" applyBorder="1" applyAlignment="1">
      <alignment horizontal="center" vertical="center" wrapText="1"/>
    </xf>
    <xf numFmtId="164" fontId="12" fillId="5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4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164" fontId="21" fillId="5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8" fillId="7" borderId="1" xfId="0" applyFont="1" applyFill="1" applyBorder="1" applyAlignment="1">
      <alignment horizontal="center" vertical="center" wrapText="1"/>
    </xf>
    <xf numFmtId="164" fontId="11" fillId="7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4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2" fontId="22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justify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164" fontId="23" fillId="3" borderId="1" xfId="0" applyNumberFormat="1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justify" vertical="center" wrapText="1"/>
    </xf>
    <xf numFmtId="0" fontId="2" fillId="4" borderId="8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43" fontId="3" fillId="2" borderId="2" xfId="0" applyNumberFormat="1" applyFont="1" applyFill="1" applyBorder="1" applyAlignment="1">
      <alignment horizontal="center" vertical="top" wrapText="1"/>
    </xf>
    <xf numFmtId="43" fontId="3" fillId="2" borderId="3" xfId="0" applyNumberFormat="1" applyFont="1" applyFill="1" applyBorder="1" applyAlignment="1">
      <alignment horizontal="center" vertical="top" wrapText="1"/>
    </xf>
    <xf numFmtId="43" fontId="3" fillId="2" borderId="6" xfId="0" applyNumberFormat="1" applyFont="1" applyFill="1" applyBorder="1" applyAlignment="1">
      <alignment horizontal="center" vertical="top" wrapText="1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FFFF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6"/>
  <sheetViews>
    <sheetView view="pageBreakPreview" topLeftCell="A26" zoomScale="60" workbookViewId="0">
      <selection activeCell="H47" sqref="H47"/>
    </sheetView>
  </sheetViews>
  <sheetFormatPr defaultRowHeight="15"/>
  <cols>
    <col min="1" max="1" width="30.140625" customWidth="1"/>
    <col min="2" max="2" width="15.5703125" customWidth="1"/>
    <col min="3" max="3" width="17.42578125" customWidth="1"/>
    <col min="4" max="4" width="18" customWidth="1"/>
    <col min="5" max="5" width="14.42578125" customWidth="1"/>
    <col min="6" max="6" width="36.42578125" customWidth="1"/>
    <col min="7" max="8" width="12.5703125" customWidth="1"/>
    <col min="9" max="9" width="15.28515625" customWidth="1"/>
    <col min="10" max="10" width="16.7109375" style="51" customWidth="1"/>
    <col min="11" max="11" width="17.5703125" customWidth="1"/>
    <col min="12" max="12" width="19.42578125" customWidth="1"/>
    <col min="13" max="13" width="12.7109375" style="51" customWidth="1"/>
    <col min="14" max="14" width="11" bestFit="1" customWidth="1"/>
  </cols>
  <sheetData>
    <row r="1" spans="1:13">
      <c r="L1" s="3"/>
    </row>
    <row r="2" spans="1:13" ht="18.75">
      <c r="A2" s="160" t="s">
        <v>34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</row>
    <row r="3" spans="1:13" ht="18.75">
      <c r="A3" s="160" t="s">
        <v>38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</row>
    <row r="4" spans="1:13" ht="18.75">
      <c r="A4" s="160" t="s">
        <v>58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</row>
    <row r="5" spans="1:13">
      <c r="A5" s="161" t="s">
        <v>10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</row>
    <row r="6" spans="1:13" ht="18.75">
      <c r="A6" s="162" t="s">
        <v>46</v>
      </c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</row>
    <row r="7" spans="1:13" ht="15.75">
      <c r="A7" s="163" t="s">
        <v>22</v>
      </c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</row>
    <row r="9" spans="1:13" ht="27" customHeight="1">
      <c r="A9" s="176" t="s">
        <v>11</v>
      </c>
      <c r="B9" s="177" t="s">
        <v>24</v>
      </c>
      <c r="C9" s="178"/>
      <c r="D9" s="170" t="s">
        <v>43</v>
      </c>
      <c r="E9" s="177" t="s">
        <v>44</v>
      </c>
      <c r="F9" s="180"/>
      <c r="G9" s="180"/>
      <c r="H9" s="180"/>
      <c r="I9" s="180"/>
      <c r="J9" s="181" t="s">
        <v>12</v>
      </c>
      <c r="K9" s="167" t="s">
        <v>39</v>
      </c>
      <c r="L9" s="167" t="s">
        <v>40</v>
      </c>
    </row>
    <row r="10" spans="1:13" ht="55.5" customHeight="1">
      <c r="A10" s="176"/>
      <c r="B10" s="170" t="s">
        <v>20</v>
      </c>
      <c r="C10" s="170" t="s">
        <v>53</v>
      </c>
      <c r="D10" s="179"/>
      <c r="E10" s="170" t="s">
        <v>20</v>
      </c>
      <c r="F10" s="173" t="s">
        <v>19</v>
      </c>
      <c r="G10" s="174"/>
      <c r="H10" s="175"/>
      <c r="I10" s="170" t="s">
        <v>18</v>
      </c>
      <c r="J10" s="182"/>
      <c r="K10" s="168"/>
      <c r="L10" s="168"/>
    </row>
    <row r="11" spans="1:13" ht="204" customHeight="1">
      <c r="A11" s="176"/>
      <c r="B11" s="171"/>
      <c r="C11" s="171"/>
      <c r="D11" s="179"/>
      <c r="E11" s="172"/>
      <c r="F11" s="92" t="s">
        <v>54</v>
      </c>
      <c r="G11" s="6" t="s">
        <v>21</v>
      </c>
      <c r="H11" s="6" t="s">
        <v>37</v>
      </c>
      <c r="I11" s="171"/>
      <c r="J11" s="183"/>
      <c r="K11" s="169"/>
      <c r="L11" s="169"/>
    </row>
    <row r="12" spans="1:13" ht="19.5" customHeight="1">
      <c r="A12" s="170"/>
      <c r="B12" s="158" t="s">
        <v>25</v>
      </c>
      <c r="C12" s="159"/>
      <c r="D12" s="90" t="s">
        <v>0</v>
      </c>
      <c r="E12" s="90" t="s">
        <v>1</v>
      </c>
      <c r="F12" s="90" t="s">
        <v>1</v>
      </c>
      <c r="G12" s="90" t="s">
        <v>1</v>
      </c>
      <c r="H12" s="90" t="s">
        <v>1</v>
      </c>
      <c r="I12" s="90" t="s">
        <v>1</v>
      </c>
      <c r="J12" s="93" t="s">
        <v>17</v>
      </c>
      <c r="K12" s="90" t="s">
        <v>16</v>
      </c>
      <c r="L12" s="90" t="s">
        <v>16</v>
      </c>
    </row>
    <row r="13" spans="1:13" ht="15.7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64">
        <v>10</v>
      </c>
      <c r="K13" s="7">
        <v>11</v>
      </c>
      <c r="L13" s="7">
        <v>12</v>
      </c>
    </row>
    <row r="14" spans="1:13" s="71" customFormat="1" ht="48.6" customHeight="1">
      <c r="A14" s="72" t="s">
        <v>13</v>
      </c>
      <c r="B14" s="72"/>
      <c r="C14" s="9"/>
      <c r="D14" s="41"/>
      <c r="E14" s="41"/>
      <c r="F14" s="41"/>
      <c r="G14" s="41"/>
      <c r="H14" s="41"/>
      <c r="I14" s="41"/>
      <c r="J14" s="42"/>
      <c r="K14" s="41"/>
      <c r="L14" s="41"/>
      <c r="M14" s="52"/>
    </row>
    <row r="15" spans="1:13" s="84" customFormat="1" ht="15.6" customHeight="1">
      <c r="A15" s="81" t="s">
        <v>52</v>
      </c>
      <c r="B15" s="80">
        <f>B17+B18+B19+B26</f>
        <v>873.2</v>
      </c>
      <c r="C15" s="80" t="s">
        <v>32</v>
      </c>
      <c r="D15" s="80">
        <f t="shared" ref="D15:I15" si="0">D17+D18+D19+D26</f>
        <v>705.9</v>
      </c>
      <c r="E15" s="89">
        <f t="shared" si="0"/>
        <v>15818.974999999999</v>
      </c>
      <c r="F15" s="80">
        <f t="shared" si="0"/>
        <v>94.320999999999998</v>
      </c>
      <c r="G15" s="80">
        <f t="shared" si="0"/>
        <v>13733.454999999998</v>
      </c>
      <c r="H15" s="80">
        <f t="shared" si="0"/>
        <v>1991.1990000000001</v>
      </c>
      <c r="I15" s="80">
        <f t="shared" si="0"/>
        <v>0</v>
      </c>
      <c r="J15" s="82">
        <f>(E15/D15)*1000</f>
        <v>22409.654341974783</v>
      </c>
      <c r="K15" s="80" t="s">
        <v>2</v>
      </c>
      <c r="L15" s="80" t="s">
        <v>2</v>
      </c>
      <c r="M15" s="83"/>
    </row>
    <row r="16" spans="1:13" ht="15.75" customHeight="1">
      <c r="A16" s="13" t="s">
        <v>3</v>
      </c>
      <c r="B16" s="14"/>
      <c r="C16" s="15"/>
      <c r="D16" s="12"/>
      <c r="E16" s="12"/>
      <c r="F16" s="12"/>
      <c r="G16" s="12"/>
      <c r="H16" s="12"/>
      <c r="I16" s="12"/>
      <c r="J16" s="65"/>
      <c r="K16" s="12"/>
      <c r="L16" s="12"/>
    </row>
    <row r="17" spans="1:14" ht="15.75" customHeight="1">
      <c r="A17" s="10" t="s">
        <v>4</v>
      </c>
      <c r="B17" s="11">
        <v>12</v>
      </c>
      <c r="C17" s="9" t="s">
        <v>32</v>
      </c>
      <c r="D17" s="41">
        <v>12</v>
      </c>
      <c r="E17" s="41">
        <f>F17+G17+H17</f>
        <v>490.09899999999999</v>
      </c>
      <c r="F17" s="41">
        <v>0</v>
      </c>
      <c r="G17" s="41">
        <v>490.09899999999999</v>
      </c>
      <c r="H17" s="41">
        <v>0</v>
      </c>
      <c r="I17" s="41">
        <v>0</v>
      </c>
      <c r="J17" s="42">
        <f>(E17/D17)*1000</f>
        <v>40841.583333333336</v>
      </c>
      <c r="K17" s="12" t="s">
        <v>2</v>
      </c>
      <c r="L17" s="12" t="s">
        <v>2</v>
      </c>
    </row>
    <row r="18" spans="1:14" ht="66" customHeight="1">
      <c r="A18" s="10" t="s">
        <v>28</v>
      </c>
      <c r="B18" s="11">
        <v>23.25</v>
      </c>
      <c r="C18" s="9" t="s">
        <v>32</v>
      </c>
      <c r="D18" s="41">
        <v>22.8</v>
      </c>
      <c r="E18" s="41">
        <f t="shared" ref="E18:E25" si="1">F18+G18+H18</f>
        <v>982.11400000000003</v>
      </c>
      <c r="F18" s="87">
        <v>28.777000000000001</v>
      </c>
      <c r="G18" s="41">
        <v>953.33699999999999</v>
      </c>
      <c r="H18" s="41">
        <v>0</v>
      </c>
      <c r="I18" s="41">
        <v>0</v>
      </c>
      <c r="J18" s="42">
        <f t="shared" ref="J18:J26" si="2">(E18/D18)*1000</f>
        <v>43075.175438596489</v>
      </c>
      <c r="K18" s="12" t="s">
        <v>2</v>
      </c>
      <c r="L18" s="12" t="s">
        <v>2</v>
      </c>
    </row>
    <row r="19" spans="1:14" ht="73.5" customHeight="1">
      <c r="A19" s="10" t="s">
        <v>26</v>
      </c>
      <c r="B19" s="11">
        <v>280.60000000000002</v>
      </c>
      <c r="C19" s="11">
        <v>5.5</v>
      </c>
      <c r="D19" s="41">
        <v>236.6</v>
      </c>
      <c r="E19" s="41">
        <f t="shared" si="1"/>
        <v>7543.9429999999993</v>
      </c>
      <c r="F19" s="41">
        <v>56.292999999999999</v>
      </c>
      <c r="G19" s="87">
        <v>7487.65</v>
      </c>
      <c r="H19" s="41">
        <v>0</v>
      </c>
      <c r="I19" s="41">
        <v>0</v>
      </c>
      <c r="J19" s="65">
        <f t="shared" si="2"/>
        <v>31884.797125950972</v>
      </c>
      <c r="K19" s="77">
        <f>(J19/31884.4)*100</f>
        <v>100.00124551803067</v>
      </c>
      <c r="L19" s="77">
        <f>K19</f>
        <v>100.00124551803067</v>
      </c>
      <c r="M19" s="53">
        <v>31884.799999999999</v>
      </c>
      <c r="N19" s="70"/>
    </row>
    <row r="20" spans="1:14" ht="21.75" customHeight="1">
      <c r="A20" s="13" t="s">
        <v>23</v>
      </c>
      <c r="B20" s="11"/>
      <c r="C20" s="9"/>
      <c r="D20" s="41"/>
      <c r="E20" s="41"/>
      <c r="F20" s="41"/>
      <c r="G20" s="41"/>
      <c r="H20" s="41"/>
      <c r="I20" s="41"/>
      <c r="J20" s="42"/>
      <c r="K20" s="58"/>
      <c r="L20" s="58"/>
    </row>
    <row r="21" spans="1:14" ht="29.25" customHeight="1">
      <c r="A21" s="59" t="s">
        <v>55</v>
      </c>
      <c r="B21" s="11">
        <v>5.5</v>
      </c>
      <c r="C21" s="11">
        <v>3</v>
      </c>
      <c r="D21" s="41">
        <v>2.5</v>
      </c>
      <c r="E21" s="41">
        <f t="shared" ref="E21" si="3">F21+G21+H21</f>
        <v>61.198999999999998</v>
      </c>
      <c r="F21" s="41">
        <v>0</v>
      </c>
      <c r="G21" s="41">
        <v>61.198999999999998</v>
      </c>
      <c r="H21" s="41">
        <v>0</v>
      </c>
      <c r="I21" s="41">
        <v>0</v>
      </c>
      <c r="J21" s="42">
        <f t="shared" si="2"/>
        <v>24479.599999999999</v>
      </c>
      <c r="K21" s="12" t="s">
        <v>2</v>
      </c>
      <c r="L21" s="12" t="s">
        <v>2</v>
      </c>
      <c r="M21" s="73"/>
    </row>
    <row r="22" spans="1:14" ht="18.75" hidden="1">
      <c r="A22" s="10" t="s">
        <v>35</v>
      </c>
      <c r="B22" s="11"/>
      <c r="C22" s="9"/>
      <c r="D22" s="41"/>
      <c r="E22" s="41">
        <f t="shared" si="1"/>
        <v>0</v>
      </c>
      <c r="F22" s="41"/>
      <c r="G22" s="41"/>
      <c r="H22" s="41"/>
      <c r="I22" s="41"/>
      <c r="J22" s="42" t="e">
        <f t="shared" si="2"/>
        <v>#DIV/0!</v>
      </c>
      <c r="K22" s="12"/>
      <c r="L22" s="12"/>
    </row>
    <row r="23" spans="1:14" ht="94.5" hidden="1">
      <c r="A23" s="10" t="s">
        <v>29</v>
      </c>
      <c r="B23" s="16"/>
      <c r="C23" s="9"/>
      <c r="D23" s="41"/>
      <c r="E23" s="41">
        <f t="shared" si="1"/>
        <v>0</v>
      </c>
      <c r="F23" s="41"/>
      <c r="G23" s="41"/>
      <c r="H23" s="41"/>
      <c r="I23" s="41"/>
      <c r="J23" s="42" t="e">
        <f t="shared" si="2"/>
        <v>#DIV/0!</v>
      </c>
      <c r="K23" s="12"/>
      <c r="L23" s="12"/>
    </row>
    <row r="24" spans="1:14" ht="78.75" hidden="1">
      <c r="A24" s="10" t="s">
        <v>30</v>
      </c>
      <c r="B24" s="16"/>
      <c r="C24" s="9"/>
      <c r="D24" s="41"/>
      <c r="E24" s="41">
        <f t="shared" si="1"/>
        <v>0</v>
      </c>
      <c r="F24" s="41"/>
      <c r="G24" s="41"/>
      <c r="H24" s="41"/>
      <c r="I24" s="41"/>
      <c r="J24" s="42" t="e">
        <f t="shared" si="2"/>
        <v>#DIV/0!</v>
      </c>
      <c r="K24" s="12"/>
      <c r="L24" s="12"/>
    </row>
    <row r="25" spans="1:14" ht="35.25" hidden="1" customHeight="1">
      <c r="A25" s="10" t="s">
        <v>7</v>
      </c>
      <c r="B25" s="11"/>
      <c r="C25" s="9"/>
      <c r="D25" s="41"/>
      <c r="E25" s="41">
        <f t="shared" si="1"/>
        <v>0</v>
      </c>
      <c r="F25" s="41"/>
      <c r="G25" s="41"/>
      <c r="H25" s="41"/>
      <c r="I25" s="41"/>
      <c r="J25" s="42" t="e">
        <f t="shared" si="2"/>
        <v>#DIV/0!</v>
      </c>
      <c r="K25" s="12"/>
      <c r="L25" s="12"/>
    </row>
    <row r="26" spans="1:14" ht="38.1" customHeight="1">
      <c r="A26" s="10" t="s">
        <v>5</v>
      </c>
      <c r="B26" s="11">
        <v>557.35</v>
      </c>
      <c r="C26" s="11">
        <v>3.5</v>
      </c>
      <c r="D26" s="41">
        <v>434.5</v>
      </c>
      <c r="E26" s="41">
        <f>F26+G26+H26</f>
        <v>6802.8189999999995</v>
      </c>
      <c r="F26" s="41">
        <v>9.2509999999999994</v>
      </c>
      <c r="G26" s="41">
        <v>4802.3689999999997</v>
      </c>
      <c r="H26" s="41">
        <v>1991.1990000000001</v>
      </c>
      <c r="I26" s="41">
        <v>0</v>
      </c>
      <c r="J26" s="42">
        <f t="shared" si="2"/>
        <v>15656.660529344073</v>
      </c>
      <c r="K26" s="12" t="s">
        <v>2</v>
      </c>
      <c r="L26" s="12" t="s">
        <v>2</v>
      </c>
    </row>
    <row r="27" spans="1:14" s="71" customFormat="1" ht="37.5" customHeight="1">
      <c r="A27" s="18" t="s">
        <v>14</v>
      </c>
      <c r="B27" s="18"/>
      <c r="C27" s="18"/>
      <c r="D27" s="19"/>
      <c r="E27" s="19"/>
      <c r="F27" s="19"/>
      <c r="G27" s="19"/>
      <c r="H27" s="19"/>
      <c r="I27" s="19"/>
      <c r="J27" s="66"/>
      <c r="K27" s="19"/>
      <c r="L27" s="19"/>
      <c r="M27" s="52"/>
    </row>
    <row r="28" spans="1:14" s="29" customFormat="1" ht="19.5" customHeight="1">
      <c r="A28" s="17" t="s">
        <v>52</v>
      </c>
      <c r="B28" s="18">
        <f>B30+B31+B32+B40+B41</f>
        <v>1256.46</v>
      </c>
      <c r="C28" s="22" t="s">
        <v>32</v>
      </c>
      <c r="D28" s="19">
        <f>D30+D31+D32+D40+D41</f>
        <v>847</v>
      </c>
      <c r="E28" s="43">
        <f>E30+E31+E32+E40+E41</f>
        <v>24261.336000000003</v>
      </c>
      <c r="F28" s="19">
        <f>F30+F31+F32+F40+F41</f>
        <v>91.77000000000001</v>
      </c>
      <c r="G28" s="19">
        <f>G30+G31+G32+G40+G41</f>
        <v>24169.565999999999</v>
      </c>
      <c r="H28" s="19">
        <v>0</v>
      </c>
      <c r="I28" s="19">
        <v>0</v>
      </c>
      <c r="J28" s="66">
        <f>(E28/D28)*1000</f>
        <v>28643.844155844159</v>
      </c>
      <c r="K28" s="19" t="s">
        <v>2</v>
      </c>
      <c r="L28" s="19" t="s">
        <v>2</v>
      </c>
      <c r="M28" s="55"/>
    </row>
    <row r="29" spans="1:14" ht="15.75" customHeight="1">
      <c r="A29" s="23" t="s">
        <v>3</v>
      </c>
      <c r="B29" s="24"/>
      <c r="C29" s="24"/>
      <c r="D29" s="19"/>
      <c r="E29" s="19"/>
      <c r="F29" s="19"/>
      <c r="G29" s="19"/>
      <c r="H29" s="19"/>
      <c r="I29" s="19"/>
      <c r="J29" s="66"/>
      <c r="K29" s="19"/>
      <c r="L29" s="19"/>
    </row>
    <row r="30" spans="1:14" ht="30.75" customHeight="1">
      <c r="A30" s="20" t="s">
        <v>4</v>
      </c>
      <c r="B30" s="21">
        <v>23</v>
      </c>
      <c r="C30" s="22" t="s">
        <v>32</v>
      </c>
      <c r="D30" s="45">
        <v>22</v>
      </c>
      <c r="E30" s="45">
        <f>F30+G30+H30+I30</f>
        <v>1302.164</v>
      </c>
      <c r="F30" s="45">
        <v>29.817</v>
      </c>
      <c r="G30" s="45">
        <v>1272.347</v>
      </c>
      <c r="H30" s="45">
        <v>0</v>
      </c>
      <c r="I30" s="45">
        <v>0</v>
      </c>
      <c r="J30" s="46">
        <f>(E30/D30)*1000</f>
        <v>59189.272727272728</v>
      </c>
      <c r="K30" s="19" t="s">
        <v>2</v>
      </c>
      <c r="L30" s="19" t="s">
        <v>2</v>
      </c>
    </row>
    <row r="31" spans="1:14" ht="128.1" customHeight="1">
      <c r="A31" s="20" t="s">
        <v>36</v>
      </c>
      <c r="B31" s="21">
        <v>50.75</v>
      </c>
      <c r="C31" s="22" t="s">
        <v>32</v>
      </c>
      <c r="D31" s="45">
        <v>47.5</v>
      </c>
      <c r="E31" s="45">
        <f t="shared" ref="E31:E41" si="4">F31+G31+H31+I31</f>
        <v>2828.3150000000001</v>
      </c>
      <c r="F31" s="45">
        <v>25.298999999999999</v>
      </c>
      <c r="G31" s="45">
        <v>2803.0160000000001</v>
      </c>
      <c r="H31" s="45">
        <v>0</v>
      </c>
      <c r="I31" s="45">
        <v>0</v>
      </c>
      <c r="J31" s="46">
        <f t="shared" ref="J31:J41" si="5">(E31/D31)*1000</f>
        <v>59543.473684210527</v>
      </c>
      <c r="K31" s="19" t="s">
        <v>2</v>
      </c>
      <c r="L31" s="19" t="s">
        <v>2</v>
      </c>
    </row>
    <row r="32" spans="1:14" ht="88.5" customHeight="1">
      <c r="A32" s="20" t="s">
        <v>27</v>
      </c>
      <c r="B32" s="21">
        <v>751.11</v>
      </c>
      <c r="C32" s="18">
        <v>16.52</v>
      </c>
      <c r="D32" s="45">
        <v>430.5</v>
      </c>
      <c r="E32" s="45">
        <f t="shared" si="4"/>
        <v>14602.558000000001</v>
      </c>
      <c r="F32" s="47">
        <v>36.654000000000003</v>
      </c>
      <c r="G32" s="45">
        <v>14565.904</v>
      </c>
      <c r="H32" s="45">
        <v>0</v>
      </c>
      <c r="I32" s="45">
        <v>0</v>
      </c>
      <c r="J32" s="66">
        <f t="shared" si="5"/>
        <v>33919.995354239261</v>
      </c>
      <c r="K32" s="78">
        <f>(J32/33920)*100</f>
        <v>99.999986303771408</v>
      </c>
      <c r="L32" s="78">
        <f>K32</f>
        <v>99.999986303771408</v>
      </c>
      <c r="M32" s="52">
        <v>33920</v>
      </c>
    </row>
    <row r="33" spans="1:13" ht="17.25" customHeight="1">
      <c r="A33" s="76" t="s">
        <v>23</v>
      </c>
      <c r="B33" s="21"/>
      <c r="C33" s="18"/>
      <c r="D33" s="45"/>
      <c r="E33" s="45"/>
      <c r="F33" s="45"/>
      <c r="G33" s="45"/>
      <c r="H33" s="45"/>
      <c r="I33" s="45"/>
      <c r="J33" s="46"/>
      <c r="K33" s="19"/>
      <c r="L33" s="19"/>
    </row>
    <row r="34" spans="1:13" ht="22.5" customHeight="1">
      <c r="A34" s="85" t="s">
        <v>33</v>
      </c>
      <c r="B34" s="25">
        <v>638.41999999999996</v>
      </c>
      <c r="C34" s="18">
        <v>16.27</v>
      </c>
      <c r="D34" s="45">
        <v>392.3</v>
      </c>
      <c r="E34" s="45">
        <f t="shared" si="4"/>
        <v>13393.038</v>
      </c>
      <c r="F34" s="45">
        <v>35.579000000000001</v>
      </c>
      <c r="G34" s="45">
        <v>13357.459000000001</v>
      </c>
      <c r="H34" s="45">
        <v>0</v>
      </c>
      <c r="I34" s="45">
        <v>0</v>
      </c>
      <c r="J34" s="46">
        <f t="shared" si="5"/>
        <v>34139.785878154478</v>
      </c>
      <c r="K34" s="19" t="s">
        <v>2</v>
      </c>
      <c r="L34" s="19" t="s">
        <v>2</v>
      </c>
    </row>
    <row r="35" spans="1:13" ht="81" hidden="1" customHeight="1">
      <c r="A35" s="85" t="s">
        <v>56</v>
      </c>
      <c r="B35" s="25"/>
      <c r="C35" s="18"/>
      <c r="D35" s="45"/>
      <c r="E35" s="45">
        <f t="shared" si="4"/>
        <v>0</v>
      </c>
      <c r="F35" s="45"/>
      <c r="G35" s="45"/>
      <c r="H35" s="45"/>
      <c r="I35" s="45"/>
      <c r="J35" s="46" t="e">
        <f t="shared" si="5"/>
        <v>#DIV/0!</v>
      </c>
      <c r="K35" s="19"/>
      <c r="L35" s="19"/>
    </row>
    <row r="36" spans="1:13" ht="27" customHeight="1">
      <c r="A36" s="86" t="s">
        <v>55</v>
      </c>
      <c r="B36" s="25">
        <v>13</v>
      </c>
      <c r="C36" s="18">
        <v>0.25</v>
      </c>
      <c r="D36" s="45">
        <v>6</v>
      </c>
      <c r="E36" s="45">
        <f t="shared" si="4"/>
        <v>201.54900000000001</v>
      </c>
      <c r="F36" s="45">
        <v>0</v>
      </c>
      <c r="G36" s="45">
        <v>201.54900000000001</v>
      </c>
      <c r="H36" s="45">
        <v>0</v>
      </c>
      <c r="I36" s="45">
        <v>0</v>
      </c>
      <c r="J36" s="46">
        <f t="shared" si="5"/>
        <v>33591.5</v>
      </c>
      <c r="K36" s="19" t="s">
        <v>2</v>
      </c>
      <c r="L36" s="19" t="s">
        <v>2</v>
      </c>
      <c r="M36" s="53"/>
    </row>
    <row r="37" spans="1:13" ht="74.099999999999994" hidden="1" customHeight="1">
      <c r="A37" s="20" t="s">
        <v>35</v>
      </c>
      <c r="B37" s="21"/>
      <c r="C37" s="18"/>
      <c r="D37" s="45"/>
      <c r="E37" s="45">
        <f t="shared" si="4"/>
        <v>0</v>
      </c>
      <c r="F37" s="45"/>
      <c r="G37" s="45"/>
      <c r="H37" s="45"/>
      <c r="I37" s="45"/>
      <c r="J37" s="46" t="e">
        <f t="shared" si="5"/>
        <v>#DIV/0!</v>
      </c>
      <c r="K37" s="19"/>
      <c r="L37" s="19"/>
    </row>
    <row r="38" spans="1:13" ht="94.5" hidden="1">
      <c r="A38" s="20" t="s">
        <v>29</v>
      </c>
      <c r="B38" s="60"/>
      <c r="C38" s="18"/>
      <c r="D38" s="45"/>
      <c r="E38" s="45">
        <f t="shared" si="4"/>
        <v>0</v>
      </c>
      <c r="F38" s="45"/>
      <c r="G38" s="45"/>
      <c r="H38" s="45"/>
      <c r="I38" s="45"/>
      <c r="J38" s="46" t="e">
        <f t="shared" si="5"/>
        <v>#DIV/0!</v>
      </c>
      <c r="K38" s="19"/>
      <c r="L38" s="19"/>
    </row>
    <row r="39" spans="1:13" ht="78.75" hidden="1">
      <c r="A39" s="20" t="s">
        <v>30</v>
      </c>
      <c r="B39" s="60"/>
      <c r="C39" s="18"/>
      <c r="D39" s="45"/>
      <c r="E39" s="45">
        <f t="shared" si="4"/>
        <v>0</v>
      </c>
      <c r="F39" s="45"/>
      <c r="G39" s="45"/>
      <c r="H39" s="45"/>
      <c r="I39" s="45"/>
      <c r="J39" s="46" t="e">
        <f t="shared" si="5"/>
        <v>#DIV/0!</v>
      </c>
      <c r="K39" s="19"/>
      <c r="L39" s="19"/>
    </row>
    <row r="40" spans="1:13" ht="37.5" customHeight="1">
      <c r="A40" s="20" t="s">
        <v>7</v>
      </c>
      <c r="B40" s="21">
        <v>15</v>
      </c>
      <c r="C40" s="18">
        <v>0</v>
      </c>
      <c r="D40" s="45">
        <v>11</v>
      </c>
      <c r="E40" s="45">
        <f t="shared" si="4"/>
        <v>284.041</v>
      </c>
      <c r="F40" s="45">
        <v>0</v>
      </c>
      <c r="G40" s="45">
        <v>284.041</v>
      </c>
      <c r="H40" s="45">
        <v>0</v>
      </c>
      <c r="I40" s="45">
        <v>0</v>
      </c>
      <c r="J40" s="46">
        <f t="shared" si="5"/>
        <v>25821.909090909092</v>
      </c>
      <c r="K40" s="19" t="s">
        <v>2</v>
      </c>
      <c r="L40" s="19" t="s">
        <v>2</v>
      </c>
    </row>
    <row r="41" spans="1:13" ht="33" customHeight="1">
      <c r="A41" s="20" t="s">
        <v>5</v>
      </c>
      <c r="B41" s="21">
        <v>416.6</v>
      </c>
      <c r="C41" s="18">
        <v>3.75</v>
      </c>
      <c r="D41" s="45">
        <v>336</v>
      </c>
      <c r="E41" s="45">
        <f t="shared" si="4"/>
        <v>5244.2579999999998</v>
      </c>
      <c r="F41" s="45">
        <v>0</v>
      </c>
      <c r="G41" s="45">
        <v>5244.2579999999998</v>
      </c>
      <c r="H41" s="45">
        <v>0</v>
      </c>
      <c r="I41" s="45">
        <v>0</v>
      </c>
      <c r="J41" s="46">
        <f t="shared" si="5"/>
        <v>15607.910714285714</v>
      </c>
      <c r="K41" s="19" t="s">
        <v>2</v>
      </c>
      <c r="L41" s="19" t="s">
        <v>2</v>
      </c>
    </row>
    <row r="42" spans="1:13" ht="54" customHeight="1">
      <c r="A42" s="31" t="s">
        <v>15</v>
      </c>
      <c r="B42" s="31"/>
      <c r="C42" s="31"/>
      <c r="D42" s="32"/>
      <c r="E42" s="32"/>
      <c r="F42" s="32"/>
      <c r="G42" s="32"/>
      <c r="H42" s="32"/>
      <c r="I42" s="32"/>
      <c r="J42" s="44"/>
      <c r="K42" s="32"/>
      <c r="L42" s="32"/>
    </row>
    <row r="43" spans="1:13" s="29" customFormat="1" ht="15.75" customHeight="1">
      <c r="A43" s="30" t="s">
        <v>52</v>
      </c>
      <c r="B43" s="31">
        <f>B45+B46+B47+B54</f>
        <v>117.08</v>
      </c>
      <c r="C43" s="35" t="s">
        <v>32</v>
      </c>
      <c r="D43" s="32">
        <f>D45+D46+D47+D54</f>
        <v>75.8</v>
      </c>
      <c r="E43" s="32">
        <f>E45+E46+E47+E54</f>
        <v>2137.9839999999999</v>
      </c>
      <c r="F43" s="32">
        <f t="shared" ref="F43:H43" si="6">F45+F46+F47+F54</f>
        <v>9.5940000000000012</v>
      </c>
      <c r="G43" s="32">
        <f t="shared" si="6"/>
        <v>0</v>
      </c>
      <c r="H43" s="32">
        <f t="shared" si="6"/>
        <v>2128.39</v>
      </c>
      <c r="I43" s="32"/>
      <c r="J43" s="44">
        <f>(E43/D43)*1000</f>
        <v>28205.593667546174</v>
      </c>
      <c r="K43" s="32" t="s">
        <v>2</v>
      </c>
      <c r="L43" s="32" t="s">
        <v>2</v>
      </c>
      <c r="M43" s="55"/>
    </row>
    <row r="44" spans="1:13" ht="15.75" customHeight="1">
      <c r="A44" s="36" t="s">
        <v>3</v>
      </c>
      <c r="B44" s="37"/>
      <c r="C44" s="37"/>
      <c r="D44" s="32"/>
      <c r="E44" s="32"/>
      <c r="F44" s="32"/>
      <c r="G44" s="32"/>
      <c r="H44" s="32"/>
      <c r="I44" s="32"/>
      <c r="J44" s="44"/>
      <c r="K44" s="32"/>
      <c r="L44" s="32"/>
    </row>
    <row r="45" spans="1:13" ht="15.75" customHeight="1">
      <c r="A45" s="33" t="s">
        <v>4</v>
      </c>
      <c r="B45" s="34">
        <v>4</v>
      </c>
      <c r="C45" s="35" t="s">
        <v>32</v>
      </c>
      <c r="D45" s="48">
        <v>4</v>
      </c>
      <c r="E45" s="48">
        <f>F45+H45</f>
        <v>191.32500000000002</v>
      </c>
      <c r="F45" s="48">
        <v>3.4119999999999999</v>
      </c>
      <c r="G45" s="48">
        <v>0</v>
      </c>
      <c r="H45" s="48">
        <v>187.91300000000001</v>
      </c>
      <c r="I45" s="48"/>
      <c r="J45" s="49">
        <f t="shared" ref="J45:J54" si="7">(E45/D45)*1000</f>
        <v>47831.250000000007</v>
      </c>
      <c r="K45" s="32" t="s">
        <v>2</v>
      </c>
      <c r="L45" s="32" t="s">
        <v>2</v>
      </c>
    </row>
    <row r="46" spans="1:13" ht="69" customHeight="1">
      <c r="A46" s="33" t="s">
        <v>28</v>
      </c>
      <c r="B46" s="34">
        <v>3</v>
      </c>
      <c r="C46" s="35" t="s">
        <v>32</v>
      </c>
      <c r="D46" s="48">
        <v>3</v>
      </c>
      <c r="E46" s="48">
        <f t="shared" ref="E46:E54" si="8">F46+H46</f>
        <v>139.441</v>
      </c>
      <c r="F46" s="48">
        <v>3.0710000000000002</v>
      </c>
      <c r="G46" s="48">
        <v>0</v>
      </c>
      <c r="H46" s="48">
        <v>136.37</v>
      </c>
      <c r="I46" s="48"/>
      <c r="J46" s="49">
        <f t="shared" si="7"/>
        <v>46480.333333333336</v>
      </c>
      <c r="K46" s="32" t="s">
        <v>2</v>
      </c>
      <c r="L46" s="32" t="s">
        <v>2</v>
      </c>
    </row>
    <row r="47" spans="1:13" ht="82.5" customHeight="1">
      <c r="A47" s="38" t="s">
        <v>31</v>
      </c>
      <c r="B47" s="39">
        <v>68.28</v>
      </c>
      <c r="C47" s="61">
        <v>8.32</v>
      </c>
      <c r="D47" s="48">
        <v>38.799999999999997</v>
      </c>
      <c r="E47" s="48">
        <f t="shared" si="8"/>
        <v>1316.096</v>
      </c>
      <c r="F47" s="48">
        <v>3.1110000000000002</v>
      </c>
      <c r="G47" s="48">
        <v>0</v>
      </c>
      <c r="H47" s="48">
        <v>1312.9849999999999</v>
      </c>
      <c r="I47" s="48"/>
      <c r="J47" s="49">
        <f t="shared" si="7"/>
        <v>33920</v>
      </c>
      <c r="K47" s="79">
        <f>(J47/33920)*100</f>
        <v>100</v>
      </c>
      <c r="L47" s="79">
        <f>K47</f>
        <v>100</v>
      </c>
      <c r="M47" s="52">
        <v>33920</v>
      </c>
    </row>
    <row r="48" spans="1:13" ht="16.5" customHeight="1">
      <c r="A48" s="75" t="s">
        <v>23</v>
      </c>
      <c r="B48" s="39"/>
      <c r="C48" s="61"/>
      <c r="D48" s="48"/>
      <c r="E48" s="48">
        <v>0</v>
      </c>
      <c r="F48" s="48"/>
      <c r="G48" s="48"/>
      <c r="H48" s="48"/>
      <c r="I48" s="48"/>
      <c r="J48" s="49"/>
      <c r="K48" s="62"/>
      <c r="L48" s="62"/>
    </row>
    <row r="49" spans="1:13" ht="25.5" customHeight="1">
      <c r="A49" s="63" t="s">
        <v>55</v>
      </c>
      <c r="B49" s="39">
        <v>4</v>
      </c>
      <c r="C49" s="35">
        <v>0</v>
      </c>
      <c r="D49" s="48">
        <v>2.8</v>
      </c>
      <c r="E49" s="48">
        <f t="shared" si="8"/>
        <v>102.943</v>
      </c>
      <c r="F49" s="48">
        <v>0</v>
      </c>
      <c r="G49" s="48">
        <v>0</v>
      </c>
      <c r="H49" s="48">
        <v>102.943</v>
      </c>
      <c r="I49" s="48"/>
      <c r="J49" s="49">
        <f t="shared" si="7"/>
        <v>36765.357142857138</v>
      </c>
      <c r="K49" s="32" t="s">
        <v>2</v>
      </c>
      <c r="L49" s="32" t="s">
        <v>2</v>
      </c>
      <c r="M49" s="73"/>
    </row>
    <row r="50" spans="1:13" ht="18.75" hidden="1">
      <c r="A50" s="33" t="s">
        <v>35</v>
      </c>
      <c r="B50" s="34"/>
      <c r="C50" s="35"/>
      <c r="D50" s="48"/>
      <c r="E50" s="48">
        <f t="shared" si="8"/>
        <v>0</v>
      </c>
      <c r="F50" s="48"/>
      <c r="G50" s="48"/>
      <c r="H50" s="48"/>
      <c r="I50" s="48"/>
      <c r="J50" s="49" t="e">
        <f t="shared" si="7"/>
        <v>#DIV/0!</v>
      </c>
      <c r="K50" s="32"/>
      <c r="L50" s="32"/>
    </row>
    <row r="51" spans="1:13" ht="94.5" hidden="1">
      <c r="A51" s="33" t="s">
        <v>29</v>
      </c>
      <c r="B51" s="40"/>
      <c r="C51" s="35"/>
      <c r="D51" s="48"/>
      <c r="E51" s="48">
        <f t="shared" si="8"/>
        <v>0</v>
      </c>
      <c r="F51" s="48"/>
      <c r="G51" s="48"/>
      <c r="H51" s="48"/>
      <c r="I51" s="48"/>
      <c r="J51" s="49" t="e">
        <f t="shared" si="7"/>
        <v>#DIV/0!</v>
      </c>
      <c r="K51" s="32"/>
      <c r="L51" s="32"/>
    </row>
    <row r="52" spans="1:13" ht="78.75" hidden="1">
      <c r="A52" s="33" t="s">
        <v>30</v>
      </c>
      <c r="B52" s="40"/>
      <c r="C52" s="35"/>
      <c r="D52" s="48"/>
      <c r="E52" s="48">
        <f t="shared" si="8"/>
        <v>0</v>
      </c>
      <c r="F52" s="48"/>
      <c r="G52" s="48"/>
      <c r="H52" s="48"/>
      <c r="I52" s="48"/>
      <c r="J52" s="49" t="e">
        <f t="shared" si="7"/>
        <v>#DIV/0!</v>
      </c>
      <c r="K52" s="32"/>
      <c r="L52" s="32"/>
    </row>
    <row r="53" spans="1:13" ht="31.5" hidden="1" customHeight="1">
      <c r="A53" s="33" t="s">
        <v>7</v>
      </c>
      <c r="B53" s="34"/>
      <c r="C53" s="35"/>
      <c r="D53" s="48"/>
      <c r="E53" s="48">
        <f t="shared" si="8"/>
        <v>0</v>
      </c>
      <c r="F53" s="48"/>
      <c r="G53" s="48"/>
      <c r="H53" s="48"/>
      <c r="I53" s="48"/>
      <c r="J53" s="49" t="e">
        <f t="shared" si="7"/>
        <v>#DIV/0!</v>
      </c>
      <c r="K53" s="32"/>
      <c r="L53" s="32"/>
    </row>
    <row r="54" spans="1:13" ht="38.25" customHeight="1">
      <c r="A54" s="33" t="s">
        <v>6</v>
      </c>
      <c r="B54" s="34">
        <v>41.8</v>
      </c>
      <c r="C54" s="31">
        <v>0.5</v>
      </c>
      <c r="D54" s="48">
        <v>30</v>
      </c>
      <c r="E54" s="48">
        <f t="shared" si="8"/>
        <v>491.12200000000001</v>
      </c>
      <c r="F54" s="48">
        <v>0</v>
      </c>
      <c r="G54" s="48">
        <v>0</v>
      </c>
      <c r="H54" s="48">
        <v>491.12200000000001</v>
      </c>
      <c r="I54" s="48"/>
      <c r="J54" s="49">
        <f t="shared" si="7"/>
        <v>16370.733333333334</v>
      </c>
      <c r="K54" s="32" t="s">
        <v>2</v>
      </c>
      <c r="L54" s="32" t="s">
        <v>2</v>
      </c>
    </row>
    <row r="55" spans="1:13" ht="19.5" customHeight="1">
      <c r="A55" s="164">
        <v>0</v>
      </c>
      <c r="B55" s="164"/>
      <c r="C55" s="164"/>
      <c r="D55" s="164"/>
      <c r="E55" s="164"/>
      <c r="F55" s="164"/>
      <c r="G55" s="164"/>
      <c r="H55" s="91"/>
      <c r="I55" s="1"/>
      <c r="J55" s="67"/>
      <c r="K55" s="5"/>
      <c r="L55" s="5"/>
    </row>
    <row r="56" spans="1:13" ht="19.5" customHeight="1">
      <c r="A56" s="165" t="s">
        <v>45</v>
      </c>
      <c r="B56" s="165"/>
      <c r="C56" s="165"/>
      <c r="D56" s="165"/>
      <c r="E56" s="165"/>
      <c r="F56" s="165"/>
      <c r="G56" s="165"/>
      <c r="H56" s="165"/>
      <c r="I56" s="165"/>
      <c r="J56" s="165"/>
      <c r="K56" s="165"/>
      <c r="L56" s="165"/>
    </row>
    <row r="57" spans="1:13" s="57" customFormat="1" ht="29.45" customHeight="1">
      <c r="A57" s="166" t="s">
        <v>41</v>
      </c>
      <c r="B57" s="166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74"/>
    </row>
    <row r="58" spans="1:13" s="8" customFormat="1" ht="23.25" customHeight="1">
      <c r="A58" s="166" t="s">
        <v>42</v>
      </c>
      <c r="B58" s="166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54"/>
    </row>
    <row r="59" spans="1:13" ht="4.5" customHeight="1">
      <c r="A59" s="91"/>
      <c r="B59" s="91"/>
      <c r="C59" s="91"/>
      <c r="D59" s="91"/>
      <c r="E59" s="91"/>
      <c r="F59" s="91"/>
      <c r="G59" s="91"/>
      <c r="H59" s="91"/>
      <c r="I59" s="1"/>
      <c r="J59" s="67"/>
      <c r="K59" s="5"/>
      <c r="L59" s="5"/>
    </row>
    <row r="60" spans="1:13" s="29" customFormat="1" ht="42.6" customHeight="1">
      <c r="A60" s="56" t="s">
        <v>47</v>
      </c>
      <c r="B60" s="27"/>
      <c r="C60" s="27"/>
      <c r="D60" s="28"/>
      <c r="E60" s="27"/>
      <c r="F60" s="88" t="s">
        <v>48</v>
      </c>
      <c r="G60" s="27"/>
      <c r="H60" s="27"/>
      <c r="I60" s="27"/>
      <c r="J60" s="68"/>
      <c r="M60" s="55"/>
    </row>
    <row r="61" spans="1:13" ht="43.5" customHeight="1">
      <c r="A61" s="4" t="s">
        <v>9</v>
      </c>
      <c r="B61" s="2"/>
      <c r="C61" s="2"/>
      <c r="D61" s="26" t="s">
        <v>8</v>
      </c>
      <c r="E61" s="2"/>
      <c r="F61" s="2"/>
      <c r="G61" s="2"/>
      <c r="H61" s="2"/>
      <c r="I61" s="2"/>
      <c r="J61" s="69"/>
    </row>
    <row r="62" spans="1:13" ht="2.1" customHeight="1">
      <c r="A62" s="4"/>
      <c r="B62" s="2"/>
      <c r="C62" s="2"/>
      <c r="D62" s="26"/>
      <c r="E62" s="2"/>
      <c r="F62" s="2"/>
      <c r="G62" s="2"/>
      <c r="H62" s="2"/>
      <c r="I62" s="2"/>
      <c r="J62" s="69"/>
    </row>
    <row r="63" spans="1:13" ht="30" customHeight="1">
      <c r="A63" s="2" t="s">
        <v>49</v>
      </c>
      <c r="B63" s="2"/>
      <c r="C63" s="2"/>
      <c r="D63" s="2"/>
      <c r="E63" s="2"/>
      <c r="F63" s="2"/>
      <c r="G63" s="2"/>
      <c r="H63" s="2"/>
      <c r="I63" s="2"/>
    </row>
    <row r="64" spans="1:13" ht="20.100000000000001" customHeight="1">
      <c r="A64" s="50" t="s">
        <v>50</v>
      </c>
    </row>
    <row r="65" spans="1:1" customFormat="1" ht="18.95" customHeight="1">
      <c r="A65" s="50" t="s">
        <v>51</v>
      </c>
    </row>
    <row r="66" spans="1:1" customFormat="1" ht="21" customHeight="1">
      <c r="A66" s="50" t="s">
        <v>57</v>
      </c>
    </row>
  </sheetData>
  <mergeCells count="23">
    <mergeCell ref="A55:G55"/>
    <mergeCell ref="A56:L56"/>
    <mergeCell ref="A57:L57"/>
    <mergeCell ref="A58:L58"/>
    <mergeCell ref="L9:L11"/>
    <mergeCell ref="B10:B11"/>
    <mergeCell ref="C10:C11"/>
    <mergeCell ref="E10:E11"/>
    <mergeCell ref="F10:H10"/>
    <mergeCell ref="I10:I11"/>
    <mergeCell ref="A9:A12"/>
    <mergeCell ref="B9:C9"/>
    <mergeCell ref="D9:D11"/>
    <mergeCell ref="E9:I9"/>
    <mergeCell ref="J9:J11"/>
    <mergeCell ref="K9:K11"/>
    <mergeCell ref="B12:C12"/>
    <mergeCell ref="A2:L2"/>
    <mergeCell ref="A3:L3"/>
    <mergeCell ref="A4:L4"/>
    <mergeCell ref="A5:L5"/>
    <mergeCell ref="A6:L6"/>
    <mergeCell ref="A7:L7"/>
  </mergeCells>
  <pageMargins left="0.70866141732283472" right="0.11811023622047245" top="0.35433070866141736" bottom="0.35433070866141736" header="0.31496062992125984" footer="0.31496062992125984"/>
  <pageSetup paperSize="9" scale="58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66"/>
  <sheetViews>
    <sheetView view="pageBreakPreview" topLeftCell="A28" zoomScale="60" workbookViewId="0">
      <selection activeCell="J47" sqref="J47"/>
    </sheetView>
  </sheetViews>
  <sheetFormatPr defaultRowHeight="15"/>
  <cols>
    <col min="1" max="1" width="30.140625" customWidth="1"/>
    <col min="2" max="2" width="15.5703125" customWidth="1"/>
    <col min="3" max="3" width="17.42578125" customWidth="1"/>
    <col min="4" max="4" width="18" customWidth="1"/>
    <col min="5" max="5" width="14.42578125" customWidth="1"/>
    <col min="6" max="6" width="36.42578125" customWidth="1"/>
    <col min="7" max="8" width="12.5703125" customWidth="1"/>
    <col min="9" max="9" width="15.28515625" customWidth="1"/>
    <col min="10" max="10" width="16.7109375" style="51" customWidth="1"/>
    <col min="11" max="11" width="17.5703125" customWidth="1"/>
    <col min="12" max="12" width="19.42578125" customWidth="1"/>
    <col min="13" max="13" width="12.7109375" style="51" customWidth="1"/>
    <col min="14" max="14" width="11" bestFit="1" customWidth="1"/>
  </cols>
  <sheetData>
    <row r="1" spans="1:13">
      <c r="L1" s="3"/>
    </row>
    <row r="2" spans="1:13" ht="24.95" customHeight="1">
      <c r="A2" s="184" t="s">
        <v>34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</row>
    <row r="3" spans="1:13" s="103" customFormat="1" ht="28.5" customHeight="1">
      <c r="A3" s="184" t="s">
        <v>38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73"/>
    </row>
    <row r="4" spans="1:13" ht="18.75">
      <c r="A4" s="160" t="s">
        <v>59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</row>
    <row r="5" spans="1:13">
      <c r="A5" s="161" t="s">
        <v>10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</row>
    <row r="6" spans="1:13" ht="26.45" customHeight="1">
      <c r="A6" s="185" t="s">
        <v>46</v>
      </c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</row>
    <row r="7" spans="1:13" ht="15.75">
      <c r="A7" s="163" t="s">
        <v>22</v>
      </c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</row>
    <row r="9" spans="1:13" ht="27" customHeight="1">
      <c r="A9" s="176" t="s">
        <v>11</v>
      </c>
      <c r="B9" s="177" t="s">
        <v>24</v>
      </c>
      <c r="C9" s="178"/>
      <c r="D9" s="170" t="s">
        <v>43</v>
      </c>
      <c r="E9" s="177" t="s">
        <v>44</v>
      </c>
      <c r="F9" s="180"/>
      <c r="G9" s="180"/>
      <c r="H9" s="180"/>
      <c r="I9" s="180"/>
      <c r="J9" s="181" t="s">
        <v>12</v>
      </c>
      <c r="K9" s="167" t="s">
        <v>39</v>
      </c>
      <c r="L9" s="167" t="s">
        <v>40</v>
      </c>
    </row>
    <row r="10" spans="1:13" ht="55.5" customHeight="1">
      <c r="A10" s="176"/>
      <c r="B10" s="170" t="s">
        <v>20</v>
      </c>
      <c r="C10" s="170" t="s">
        <v>53</v>
      </c>
      <c r="D10" s="179"/>
      <c r="E10" s="170" t="s">
        <v>20</v>
      </c>
      <c r="F10" s="173" t="s">
        <v>19</v>
      </c>
      <c r="G10" s="174"/>
      <c r="H10" s="175"/>
      <c r="I10" s="170" t="s">
        <v>18</v>
      </c>
      <c r="J10" s="182"/>
      <c r="K10" s="168"/>
      <c r="L10" s="168"/>
    </row>
    <row r="11" spans="1:13" ht="204" customHeight="1">
      <c r="A11" s="176"/>
      <c r="B11" s="171"/>
      <c r="C11" s="171"/>
      <c r="D11" s="179"/>
      <c r="E11" s="172"/>
      <c r="F11" s="95" t="s">
        <v>54</v>
      </c>
      <c r="G11" s="6" t="s">
        <v>21</v>
      </c>
      <c r="H11" s="6" t="s">
        <v>37</v>
      </c>
      <c r="I11" s="171"/>
      <c r="J11" s="183"/>
      <c r="K11" s="169"/>
      <c r="L11" s="169"/>
    </row>
    <row r="12" spans="1:13" ht="19.5" customHeight="1">
      <c r="A12" s="170"/>
      <c r="B12" s="158" t="s">
        <v>25</v>
      </c>
      <c r="C12" s="159"/>
      <c r="D12" s="96" t="s">
        <v>0</v>
      </c>
      <c r="E12" s="96" t="s">
        <v>1</v>
      </c>
      <c r="F12" s="96" t="s">
        <v>1</v>
      </c>
      <c r="G12" s="96" t="s">
        <v>1</v>
      </c>
      <c r="H12" s="96" t="s">
        <v>1</v>
      </c>
      <c r="I12" s="96" t="s">
        <v>1</v>
      </c>
      <c r="J12" s="97" t="s">
        <v>17</v>
      </c>
      <c r="K12" s="96" t="s">
        <v>16</v>
      </c>
      <c r="L12" s="96" t="s">
        <v>16</v>
      </c>
    </row>
    <row r="13" spans="1:13" ht="15.7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64">
        <v>10</v>
      </c>
      <c r="K13" s="7">
        <v>11</v>
      </c>
      <c r="L13" s="7">
        <v>12</v>
      </c>
    </row>
    <row r="14" spans="1:13" s="71" customFormat="1" ht="48.6" customHeight="1">
      <c r="A14" s="72" t="s">
        <v>13</v>
      </c>
      <c r="B14" s="72"/>
      <c r="C14" s="9"/>
      <c r="D14" s="41"/>
      <c r="E14" s="41"/>
      <c r="F14" s="41"/>
      <c r="G14" s="41"/>
      <c r="H14" s="41"/>
      <c r="I14" s="41"/>
      <c r="J14" s="42"/>
      <c r="K14" s="41"/>
      <c r="L14" s="41"/>
      <c r="M14" s="52"/>
    </row>
    <row r="15" spans="1:13" s="84" customFormat="1" ht="15.6" customHeight="1">
      <c r="A15" s="81" t="s">
        <v>52</v>
      </c>
      <c r="B15" s="80">
        <f>B17+B18+B19+B26</f>
        <v>873.2</v>
      </c>
      <c r="C15" s="80" t="s">
        <v>32</v>
      </c>
      <c r="D15" s="80">
        <f t="shared" ref="D15:I15" si="0">D17+D18+D19+D26</f>
        <v>702.8</v>
      </c>
      <c r="E15" s="89">
        <f t="shared" si="0"/>
        <v>15782.606</v>
      </c>
      <c r="F15" s="80">
        <f t="shared" si="0"/>
        <v>151.32599999999999</v>
      </c>
      <c r="G15" s="80">
        <f t="shared" si="0"/>
        <v>13677.285</v>
      </c>
      <c r="H15" s="80">
        <f t="shared" si="0"/>
        <v>1953.9949999999999</v>
      </c>
      <c r="I15" s="80">
        <f t="shared" si="0"/>
        <v>0</v>
      </c>
      <c r="J15" s="82">
        <f>(E15/D15)*1000</f>
        <v>22456.752988047811</v>
      </c>
      <c r="K15" s="80" t="s">
        <v>2</v>
      </c>
      <c r="L15" s="80" t="s">
        <v>2</v>
      </c>
      <c r="M15" s="83"/>
    </row>
    <row r="16" spans="1:13" ht="15.75" customHeight="1">
      <c r="A16" s="13" t="s">
        <v>3</v>
      </c>
      <c r="B16" s="14"/>
      <c r="C16" s="15"/>
      <c r="D16" s="12"/>
      <c r="E16" s="12"/>
      <c r="F16" s="12"/>
      <c r="G16" s="12"/>
      <c r="H16" s="12"/>
      <c r="I16" s="12"/>
      <c r="J16" s="65"/>
      <c r="K16" s="12"/>
      <c r="L16" s="12"/>
    </row>
    <row r="17" spans="1:14" ht="15.75" customHeight="1">
      <c r="A17" s="10" t="s">
        <v>4</v>
      </c>
      <c r="B17" s="11">
        <v>12</v>
      </c>
      <c r="C17" s="9" t="s">
        <v>32</v>
      </c>
      <c r="D17" s="41">
        <v>12</v>
      </c>
      <c r="E17" s="41">
        <f>F17+G17+H17</f>
        <v>625.32000000000005</v>
      </c>
      <c r="F17" s="41">
        <v>49.951000000000001</v>
      </c>
      <c r="G17" s="41">
        <v>575.36900000000003</v>
      </c>
      <c r="H17" s="41">
        <v>0</v>
      </c>
      <c r="I17" s="41">
        <v>0</v>
      </c>
      <c r="J17" s="42">
        <f>(E17/D17)*1000</f>
        <v>52110.000000000007</v>
      </c>
      <c r="K17" s="12" t="s">
        <v>2</v>
      </c>
      <c r="L17" s="12" t="s">
        <v>2</v>
      </c>
    </row>
    <row r="18" spans="1:14" ht="66" customHeight="1">
      <c r="A18" s="10" t="s">
        <v>28</v>
      </c>
      <c r="B18" s="11">
        <v>23.25</v>
      </c>
      <c r="C18" s="9" t="s">
        <v>32</v>
      </c>
      <c r="D18" s="41">
        <v>22.8</v>
      </c>
      <c r="E18" s="41">
        <f t="shared" ref="E18:E25" si="1">F18+G18+H18</f>
        <v>994.30099999999993</v>
      </c>
      <c r="F18" s="87">
        <v>2.65</v>
      </c>
      <c r="G18" s="87">
        <v>991.65099999999995</v>
      </c>
      <c r="H18" s="41">
        <v>0</v>
      </c>
      <c r="I18" s="41">
        <v>0</v>
      </c>
      <c r="J18" s="42">
        <f t="shared" ref="J18:J26" si="2">(E18/D18)*1000</f>
        <v>43609.692982456138</v>
      </c>
      <c r="K18" s="12" t="s">
        <v>2</v>
      </c>
      <c r="L18" s="12" t="s">
        <v>2</v>
      </c>
    </row>
    <row r="19" spans="1:14" ht="73.5" customHeight="1">
      <c r="A19" s="10" t="s">
        <v>26</v>
      </c>
      <c r="B19" s="11">
        <v>280.60000000000002</v>
      </c>
      <c r="C19" s="11">
        <v>5.5</v>
      </c>
      <c r="D19" s="41">
        <v>235</v>
      </c>
      <c r="E19" s="41">
        <f t="shared" si="1"/>
        <v>7492.9290000000001</v>
      </c>
      <c r="F19" s="41">
        <v>66.379000000000005</v>
      </c>
      <c r="G19" s="87">
        <v>7426.55</v>
      </c>
      <c r="H19" s="41">
        <v>0</v>
      </c>
      <c r="I19" s="41">
        <v>0</v>
      </c>
      <c r="J19" s="65">
        <f t="shared" si="2"/>
        <v>31884.804255319148</v>
      </c>
      <c r="K19" s="77">
        <f>(J19/31884.4)*100</f>
        <v>100.0012678780819</v>
      </c>
      <c r="L19" s="77">
        <f>K19</f>
        <v>100.0012678780819</v>
      </c>
      <c r="M19" s="53">
        <v>31884.799999999999</v>
      </c>
      <c r="N19" s="70"/>
    </row>
    <row r="20" spans="1:14" ht="21.75" customHeight="1">
      <c r="A20" s="13" t="s">
        <v>23</v>
      </c>
      <c r="B20" s="11"/>
      <c r="C20" s="9"/>
      <c r="D20" s="41"/>
      <c r="E20" s="41"/>
      <c r="F20" s="41"/>
      <c r="G20" s="41"/>
      <c r="H20" s="41"/>
      <c r="I20" s="41"/>
      <c r="J20" s="42"/>
      <c r="K20" s="58"/>
      <c r="L20" s="58"/>
    </row>
    <row r="21" spans="1:14" ht="29.25" customHeight="1">
      <c r="A21" s="59" t="s">
        <v>55</v>
      </c>
      <c r="B21" s="11">
        <v>5.5</v>
      </c>
      <c r="C21" s="11">
        <v>3</v>
      </c>
      <c r="D21" s="41">
        <v>2.5</v>
      </c>
      <c r="E21" s="41">
        <f t="shared" ref="E21" si="3">F21+G21+H21</f>
        <v>92.018000000000001</v>
      </c>
      <c r="F21" s="41">
        <v>0</v>
      </c>
      <c r="G21" s="41">
        <v>92.018000000000001</v>
      </c>
      <c r="H21" s="41">
        <v>0</v>
      </c>
      <c r="I21" s="41">
        <v>0</v>
      </c>
      <c r="J21" s="42">
        <f t="shared" si="2"/>
        <v>36807.200000000004</v>
      </c>
      <c r="K21" s="12" t="s">
        <v>2</v>
      </c>
      <c r="L21" s="12" t="s">
        <v>2</v>
      </c>
      <c r="M21" s="73"/>
    </row>
    <row r="22" spans="1:14" ht="18.75" hidden="1">
      <c r="A22" s="10" t="s">
        <v>35</v>
      </c>
      <c r="B22" s="11"/>
      <c r="C22" s="9"/>
      <c r="D22" s="41"/>
      <c r="E22" s="41">
        <f t="shared" si="1"/>
        <v>0</v>
      </c>
      <c r="F22" s="41"/>
      <c r="G22" s="41"/>
      <c r="H22" s="41"/>
      <c r="I22" s="41"/>
      <c r="J22" s="42" t="e">
        <f t="shared" si="2"/>
        <v>#DIV/0!</v>
      </c>
      <c r="K22" s="12"/>
      <c r="L22" s="12"/>
    </row>
    <row r="23" spans="1:14" ht="94.5" hidden="1">
      <c r="A23" s="10" t="s">
        <v>29</v>
      </c>
      <c r="B23" s="16"/>
      <c r="C23" s="9"/>
      <c r="D23" s="41"/>
      <c r="E23" s="41">
        <f t="shared" si="1"/>
        <v>0</v>
      </c>
      <c r="F23" s="41"/>
      <c r="G23" s="41"/>
      <c r="H23" s="41"/>
      <c r="I23" s="41"/>
      <c r="J23" s="42" t="e">
        <f t="shared" si="2"/>
        <v>#DIV/0!</v>
      </c>
      <c r="K23" s="12"/>
      <c r="L23" s="12"/>
    </row>
    <row r="24" spans="1:14" ht="78.75" hidden="1">
      <c r="A24" s="10" t="s">
        <v>30</v>
      </c>
      <c r="B24" s="16"/>
      <c r="C24" s="9"/>
      <c r="D24" s="41"/>
      <c r="E24" s="41">
        <f t="shared" si="1"/>
        <v>0</v>
      </c>
      <c r="F24" s="41"/>
      <c r="G24" s="41"/>
      <c r="H24" s="41"/>
      <c r="I24" s="41"/>
      <c r="J24" s="42" t="e">
        <f t="shared" si="2"/>
        <v>#DIV/0!</v>
      </c>
      <c r="K24" s="12"/>
      <c r="L24" s="12"/>
    </row>
    <row r="25" spans="1:14" ht="35.25" hidden="1" customHeight="1">
      <c r="A25" s="10" t="s">
        <v>7</v>
      </c>
      <c r="B25" s="11"/>
      <c r="C25" s="9"/>
      <c r="D25" s="41"/>
      <c r="E25" s="41">
        <f t="shared" si="1"/>
        <v>0</v>
      </c>
      <c r="F25" s="41"/>
      <c r="G25" s="41"/>
      <c r="H25" s="41"/>
      <c r="I25" s="41"/>
      <c r="J25" s="42" t="e">
        <f t="shared" si="2"/>
        <v>#DIV/0!</v>
      </c>
      <c r="K25" s="12"/>
      <c r="L25" s="12"/>
    </row>
    <row r="26" spans="1:14" ht="38.1" customHeight="1">
      <c r="A26" s="10" t="s">
        <v>5</v>
      </c>
      <c r="B26" s="11">
        <v>557.35</v>
      </c>
      <c r="C26" s="11">
        <v>4</v>
      </c>
      <c r="D26" s="41">
        <v>433</v>
      </c>
      <c r="E26" s="41">
        <f>F26+G26+H26</f>
        <v>6670.0559999999996</v>
      </c>
      <c r="F26" s="41">
        <v>32.345999999999997</v>
      </c>
      <c r="G26" s="41">
        <v>4683.7150000000001</v>
      </c>
      <c r="H26" s="41">
        <v>1953.9949999999999</v>
      </c>
      <c r="I26" s="41">
        <v>0</v>
      </c>
      <c r="J26" s="42">
        <f t="shared" si="2"/>
        <v>15404.286374133948</v>
      </c>
      <c r="K26" s="12" t="s">
        <v>2</v>
      </c>
      <c r="L26" s="12" t="s">
        <v>2</v>
      </c>
    </row>
    <row r="27" spans="1:14" s="71" customFormat="1" ht="37.5" customHeight="1">
      <c r="A27" s="18" t="s">
        <v>14</v>
      </c>
      <c r="B27" s="18"/>
      <c r="C27" s="18"/>
      <c r="D27" s="19"/>
      <c r="E27" s="19"/>
      <c r="F27" s="19"/>
      <c r="G27" s="19"/>
      <c r="H27" s="19"/>
      <c r="I27" s="19"/>
      <c r="J27" s="66"/>
      <c r="K27" s="19"/>
      <c r="L27" s="19"/>
      <c r="M27" s="52"/>
    </row>
    <row r="28" spans="1:14" s="29" customFormat="1" ht="19.5" customHeight="1">
      <c r="A28" s="17" t="s">
        <v>52</v>
      </c>
      <c r="B28" s="18">
        <f>B30+B31+B32+B40+B41</f>
        <v>1256.46</v>
      </c>
      <c r="C28" s="22" t="s">
        <v>32</v>
      </c>
      <c r="D28" s="19">
        <f>D30+D31+D32+D40+D41</f>
        <v>847.6</v>
      </c>
      <c r="E28" s="43">
        <f>E30+E31+E32+E40+E41</f>
        <v>24518.770999999993</v>
      </c>
      <c r="F28" s="19">
        <f>F30+F31+F32+F40+F41</f>
        <v>101.89700000000001</v>
      </c>
      <c r="G28" s="19">
        <f>G30+G31+G32+G40+G41</f>
        <v>24416.873999999996</v>
      </c>
      <c r="H28" s="19">
        <v>0</v>
      </c>
      <c r="I28" s="19">
        <v>0</v>
      </c>
      <c r="J28" s="66">
        <f>(E28/D28)*1000</f>
        <v>28927.289995280786</v>
      </c>
      <c r="K28" s="19" t="s">
        <v>2</v>
      </c>
      <c r="L28" s="19" t="s">
        <v>2</v>
      </c>
      <c r="M28" s="55"/>
    </row>
    <row r="29" spans="1:14" ht="15.75" customHeight="1">
      <c r="A29" s="23" t="s">
        <v>3</v>
      </c>
      <c r="B29" s="24"/>
      <c r="C29" s="24"/>
      <c r="D29" s="19"/>
      <c r="E29" s="19"/>
      <c r="F29" s="19"/>
      <c r="G29" s="19"/>
      <c r="H29" s="19"/>
      <c r="I29" s="19"/>
      <c r="J29" s="66"/>
      <c r="K29" s="19"/>
      <c r="L29" s="19"/>
    </row>
    <row r="30" spans="1:14" ht="30.75" customHeight="1">
      <c r="A30" s="20" t="s">
        <v>4</v>
      </c>
      <c r="B30" s="21">
        <v>23</v>
      </c>
      <c r="C30" s="22" t="s">
        <v>32</v>
      </c>
      <c r="D30" s="45">
        <v>23</v>
      </c>
      <c r="E30" s="45">
        <f>F30+G30+H30+I30</f>
        <v>1507.8539999999998</v>
      </c>
      <c r="F30" s="45">
        <v>26.34</v>
      </c>
      <c r="G30" s="45">
        <v>1481.5139999999999</v>
      </c>
      <c r="H30" s="45">
        <v>0</v>
      </c>
      <c r="I30" s="45">
        <v>0</v>
      </c>
      <c r="J30" s="46">
        <f>(E30/D30)*1000</f>
        <v>65558.869565217377</v>
      </c>
      <c r="K30" s="19" t="s">
        <v>2</v>
      </c>
      <c r="L30" s="19" t="s">
        <v>2</v>
      </c>
    </row>
    <row r="31" spans="1:14" ht="128.1" customHeight="1">
      <c r="A31" s="20" t="s">
        <v>36</v>
      </c>
      <c r="B31" s="21">
        <v>50.75</v>
      </c>
      <c r="C31" s="22" t="s">
        <v>32</v>
      </c>
      <c r="D31" s="45">
        <v>46.5</v>
      </c>
      <c r="E31" s="45">
        <f t="shared" ref="E31:E41" si="4">F31+G31+H31+I31</f>
        <v>2874.5099999999998</v>
      </c>
      <c r="F31" s="45">
        <v>23.146999999999998</v>
      </c>
      <c r="G31" s="45">
        <v>2851.3629999999998</v>
      </c>
      <c r="H31" s="45">
        <v>0</v>
      </c>
      <c r="I31" s="45">
        <v>0</v>
      </c>
      <c r="J31" s="46">
        <f t="shared" ref="J31:J41" si="5">(E31/D31)*1000</f>
        <v>61817.419354838705</v>
      </c>
      <c r="K31" s="19" t="s">
        <v>2</v>
      </c>
      <c r="L31" s="19" t="s">
        <v>2</v>
      </c>
    </row>
    <row r="32" spans="1:14" ht="88.5" customHeight="1">
      <c r="A32" s="20" t="s">
        <v>27</v>
      </c>
      <c r="B32" s="21">
        <v>751.11</v>
      </c>
      <c r="C32" s="18">
        <v>16.52</v>
      </c>
      <c r="D32" s="45">
        <v>431.6</v>
      </c>
      <c r="E32" s="45">
        <f t="shared" si="4"/>
        <v>14639.869999999999</v>
      </c>
      <c r="F32" s="47">
        <v>48.615000000000002</v>
      </c>
      <c r="G32" s="45">
        <v>14591.254999999999</v>
      </c>
      <c r="H32" s="45">
        <v>0</v>
      </c>
      <c r="I32" s="45">
        <v>0</v>
      </c>
      <c r="J32" s="66">
        <f t="shared" si="5"/>
        <v>33919.995366079696</v>
      </c>
      <c r="K32" s="78">
        <f>(J32/33920)*100</f>
        <v>99.999986338678355</v>
      </c>
      <c r="L32" s="78">
        <f>K32</f>
        <v>99.999986338678355</v>
      </c>
      <c r="M32" s="52">
        <v>33920</v>
      </c>
    </row>
    <row r="33" spans="1:13" ht="17.25" customHeight="1">
      <c r="A33" s="76" t="s">
        <v>23</v>
      </c>
      <c r="B33" s="21"/>
      <c r="C33" s="18"/>
      <c r="D33" s="45"/>
      <c r="E33" s="45"/>
      <c r="F33" s="45"/>
      <c r="G33" s="45"/>
      <c r="H33" s="45"/>
      <c r="I33" s="45"/>
      <c r="J33" s="46"/>
      <c r="K33" s="19"/>
      <c r="L33" s="19"/>
    </row>
    <row r="34" spans="1:13" ht="22.5" customHeight="1">
      <c r="A34" s="85" t="s">
        <v>33</v>
      </c>
      <c r="B34" s="25">
        <v>638.41999999999996</v>
      </c>
      <c r="C34" s="18">
        <v>16.27</v>
      </c>
      <c r="D34" s="45">
        <v>393.4</v>
      </c>
      <c r="E34" s="45">
        <f t="shared" si="4"/>
        <v>13423.999</v>
      </c>
      <c r="F34" s="45">
        <v>47.539000000000001</v>
      </c>
      <c r="G34" s="45">
        <v>13376.46</v>
      </c>
      <c r="H34" s="45">
        <v>0</v>
      </c>
      <c r="I34" s="45">
        <v>0</v>
      </c>
      <c r="J34" s="46">
        <f t="shared" si="5"/>
        <v>34123.027452974071</v>
      </c>
      <c r="K34" s="19" t="s">
        <v>2</v>
      </c>
      <c r="L34" s="19" t="s">
        <v>2</v>
      </c>
    </row>
    <row r="35" spans="1:13" ht="81" hidden="1" customHeight="1">
      <c r="A35" s="85" t="s">
        <v>56</v>
      </c>
      <c r="B35" s="25"/>
      <c r="C35" s="18"/>
      <c r="D35" s="45"/>
      <c r="E35" s="45">
        <f t="shared" si="4"/>
        <v>0</v>
      </c>
      <c r="F35" s="45"/>
      <c r="G35" s="45"/>
      <c r="H35" s="45"/>
      <c r="I35" s="45"/>
      <c r="J35" s="46" t="e">
        <f t="shared" si="5"/>
        <v>#DIV/0!</v>
      </c>
      <c r="K35" s="19"/>
      <c r="L35" s="19"/>
    </row>
    <row r="36" spans="1:13" ht="27" customHeight="1">
      <c r="A36" s="86" t="s">
        <v>55</v>
      </c>
      <c r="B36" s="25">
        <v>13</v>
      </c>
      <c r="C36" s="18">
        <v>0.25</v>
      </c>
      <c r="D36" s="45">
        <v>6</v>
      </c>
      <c r="E36" s="45">
        <f t="shared" si="4"/>
        <v>188.59100000000001</v>
      </c>
      <c r="F36" s="45">
        <v>0</v>
      </c>
      <c r="G36" s="45">
        <v>188.59100000000001</v>
      </c>
      <c r="H36" s="45">
        <v>0</v>
      </c>
      <c r="I36" s="45">
        <v>0</v>
      </c>
      <c r="J36" s="46">
        <f t="shared" si="5"/>
        <v>31431.833333333332</v>
      </c>
      <c r="K36" s="19" t="s">
        <v>2</v>
      </c>
      <c r="L36" s="19" t="s">
        <v>2</v>
      </c>
      <c r="M36" s="53"/>
    </row>
    <row r="37" spans="1:13" ht="74.099999999999994" hidden="1" customHeight="1">
      <c r="A37" s="20" t="s">
        <v>35</v>
      </c>
      <c r="B37" s="21"/>
      <c r="C37" s="18"/>
      <c r="D37" s="45"/>
      <c r="E37" s="45">
        <f t="shared" si="4"/>
        <v>0</v>
      </c>
      <c r="F37" s="45"/>
      <c r="G37" s="45"/>
      <c r="H37" s="45"/>
      <c r="I37" s="45"/>
      <c r="J37" s="46" t="e">
        <f t="shared" si="5"/>
        <v>#DIV/0!</v>
      </c>
      <c r="K37" s="19"/>
      <c r="L37" s="19"/>
    </row>
    <row r="38" spans="1:13" ht="94.5" hidden="1">
      <c r="A38" s="20" t="s">
        <v>29</v>
      </c>
      <c r="B38" s="60"/>
      <c r="C38" s="18"/>
      <c r="D38" s="45"/>
      <c r="E38" s="45">
        <f t="shared" si="4"/>
        <v>0</v>
      </c>
      <c r="F38" s="45"/>
      <c r="G38" s="45"/>
      <c r="H38" s="45"/>
      <c r="I38" s="45"/>
      <c r="J38" s="46" t="e">
        <f t="shared" si="5"/>
        <v>#DIV/0!</v>
      </c>
      <c r="K38" s="19"/>
      <c r="L38" s="19"/>
    </row>
    <row r="39" spans="1:13" ht="78.75" hidden="1">
      <c r="A39" s="20" t="s">
        <v>30</v>
      </c>
      <c r="B39" s="60"/>
      <c r="C39" s="18"/>
      <c r="D39" s="45"/>
      <c r="E39" s="45">
        <f t="shared" si="4"/>
        <v>0</v>
      </c>
      <c r="F39" s="45"/>
      <c r="G39" s="45"/>
      <c r="H39" s="45"/>
      <c r="I39" s="45"/>
      <c r="J39" s="46" t="e">
        <f t="shared" si="5"/>
        <v>#DIV/0!</v>
      </c>
      <c r="K39" s="19"/>
      <c r="L39" s="19"/>
    </row>
    <row r="40" spans="1:13" ht="37.5" customHeight="1">
      <c r="A40" s="20" t="s">
        <v>7</v>
      </c>
      <c r="B40" s="21">
        <v>15</v>
      </c>
      <c r="C40" s="18">
        <v>0</v>
      </c>
      <c r="D40" s="45">
        <v>11</v>
      </c>
      <c r="E40" s="45">
        <f t="shared" si="4"/>
        <v>277.70699999999999</v>
      </c>
      <c r="F40" s="45">
        <v>0</v>
      </c>
      <c r="G40" s="45">
        <v>277.70699999999999</v>
      </c>
      <c r="H40" s="45">
        <v>0</v>
      </c>
      <c r="I40" s="45">
        <v>0</v>
      </c>
      <c r="J40" s="46">
        <f t="shared" si="5"/>
        <v>25246.090909090908</v>
      </c>
      <c r="K40" s="19" t="s">
        <v>2</v>
      </c>
      <c r="L40" s="19" t="s">
        <v>2</v>
      </c>
    </row>
    <row r="41" spans="1:13" ht="33" customHeight="1">
      <c r="A41" s="20" t="s">
        <v>5</v>
      </c>
      <c r="B41" s="21">
        <v>416.6</v>
      </c>
      <c r="C41" s="18">
        <v>3.75</v>
      </c>
      <c r="D41" s="45">
        <v>335.5</v>
      </c>
      <c r="E41" s="45">
        <f t="shared" si="4"/>
        <v>5218.83</v>
      </c>
      <c r="F41" s="45">
        <v>3.7949999999999999</v>
      </c>
      <c r="G41" s="45">
        <v>5215.0349999999999</v>
      </c>
      <c r="H41" s="45">
        <v>0</v>
      </c>
      <c r="I41" s="45">
        <v>0</v>
      </c>
      <c r="J41" s="46">
        <f t="shared" si="5"/>
        <v>15555.380029806258</v>
      </c>
      <c r="K41" s="19" t="s">
        <v>2</v>
      </c>
      <c r="L41" s="19" t="s">
        <v>2</v>
      </c>
    </row>
    <row r="42" spans="1:13" ht="54" customHeight="1">
      <c r="A42" s="31" t="s">
        <v>15</v>
      </c>
      <c r="B42" s="31"/>
      <c r="C42" s="31"/>
      <c r="D42" s="32"/>
      <c r="E42" s="32"/>
      <c r="F42" s="32"/>
      <c r="G42" s="32"/>
      <c r="H42" s="32"/>
      <c r="I42" s="32"/>
      <c r="J42" s="44"/>
      <c r="K42" s="32"/>
      <c r="L42" s="32"/>
    </row>
    <row r="43" spans="1:13" s="29" customFormat="1" ht="15.75" customHeight="1">
      <c r="A43" s="30" t="s">
        <v>52</v>
      </c>
      <c r="B43" s="31">
        <f>B45+B46+B47+B54</f>
        <v>117.08</v>
      </c>
      <c r="C43" s="35" t="s">
        <v>32</v>
      </c>
      <c r="D43" s="32">
        <f>D45+D46+D47+D54</f>
        <v>78.8</v>
      </c>
      <c r="E43" s="32">
        <f>E45+E46+E47+E54</f>
        <v>2180.35</v>
      </c>
      <c r="F43" s="32">
        <f t="shared" ref="F43:H43" si="6">F45+F46+F47+F54</f>
        <v>9.593</v>
      </c>
      <c r="G43" s="32">
        <f t="shared" si="6"/>
        <v>0</v>
      </c>
      <c r="H43" s="32">
        <f t="shared" si="6"/>
        <v>2170.7570000000001</v>
      </c>
      <c r="I43" s="32"/>
      <c r="J43" s="44">
        <f>(E43/D43)*1000</f>
        <v>27669.416243654821</v>
      </c>
      <c r="K43" s="32" t="s">
        <v>2</v>
      </c>
      <c r="L43" s="32" t="s">
        <v>2</v>
      </c>
      <c r="M43" s="55"/>
    </row>
    <row r="44" spans="1:13" ht="15.75" customHeight="1">
      <c r="A44" s="36" t="s">
        <v>3</v>
      </c>
      <c r="B44" s="37"/>
      <c r="C44" s="37"/>
      <c r="D44" s="32"/>
      <c r="E44" s="32"/>
      <c r="F44" s="32"/>
      <c r="G44" s="32"/>
      <c r="H44" s="32"/>
      <c r="I44" s="32"/>
      <c r="J44" s="44"/>
      <c r="K44" s="32"/>
      <c r="L44" s="32"/>
    </row>
    <row r="45" spans="1:13" ht="15.75" customHeight="1">
      <c r="A45" s="33" t="s">
        <v>4</v>
      </c>
      <c r="B45" s="34">
        <v>4</v>
      </c>
      <c r="C45" s="35" t="s">
        <v>32</v>
      </c>
      <c r="D45" s="48">
        <v>4</v>
      </c>
      <c r="E45" s="48">
        <f>F45+H45</f>
        <v>190.887</v>
      </c>
      <c r="F45" s="48">
        <v>3.4119999999999999</v>
      </c>
      <c r="G45" s="48">
        <v>0</v>
      </c>
      <c r="H45" s="48">
        <v>187.47499999999999</v>
      </c>
      <c r="I45" s="48"/>
      <c r="J45" s="49">
        <f t="shared" ref="J45:J54" si="7">(E45/D45)*1000</f>
        <v>47721.75</v>
      </c>
      <c r="K45" s="32" t="s">
        <v>2</v>
      </c>
      <c r="L45" s="32" t="s">
        <v>2</v>
      </c>
    </row>
    <row r="46" spans="1:13" ht="69" customHeight="1">
      <c r="A46" s="33" t="s">
        <v>28</v>
      </c>
      <c r="B46" s="34">
        <v>3</v>
      </c>
      <c r="C46" s="35" t="s">
        <v>32</v>
      </c>
      <c r="D46" s="48">
        <v>3</v>
      </c>
      <c r="E46" s="48">
        <f t="shared" ref="E46:E54" si="8">F46+H46</f>
        <v>171.42099999999999</v>
      </c>
      <c r="F46" s="48">
        <v>3.0710000000000002</v>
      </c>
      <c r="G46" s="48">
        <v>0</v>
      </c>
      <c r="H46" s="48">
        <v>168.35</v>
      </c>
      <c r="I46" s="48"/>
      <c r="J46" s="49">
        <f t="shared" si="7"/>
        <v>57140.333333333328</v>
      </c>
      <c r="K46" s="32" t="s">
        <v>2</v>
      </c>
      <c r="L46" s="32" t="s">
        <v>2</v>
      </c>
    </row>
    <row r="47" spans="1:13" ht="82.5" customHeight="1">
      <c r="A47" s="38" t="s">
        <v>31</v>
      </c>
      <c r="B47" s="39">
        <v>68.28</v>
      </c>
      <c r="C47" s="61">
        <v>8.32</v>
      </c>
      <c r="D47" s="48">
        <v>39.799999999999997</v>
      </c>
      <c r="E47" s="48">
        <f t="shared" si="8"/>
        <v>1350.0149999999999</v>
      </c>
      <c r="F47" s="48">
        <v>3.11</v>
      </c>
      <c r="G47" s="48">
        <v>0</v>
      </c>
      <c r="H47" s="48">
        <v>1346.905</v>
      </c>
      <c r="I47" s="48"/>
      <c r="J47" s="110">
        <f t="shared" si="7"/>
        <v>33919.974874371859</v>
      </c>
      <c r="K47" s="79">
        <f>(J47/33920)*100</f>
        <v>99.99992592680384</v>
      </c>
      <c r="L47" s="79">
        <f>K47</f>
        <v>99.99992592680384</v>
      </c>
      <c r="M47" s="52">
        <v>33920</v>
      </c>
    </row>
    <row r="48" spans="1:13" ht="16.5" customHeight="1">
      <c r="A48" s="75" t="s">
        <v>23</v>
      </c>
      <c r="B48" s="39"/>
      <c r="C48" s="61"/>
      <c r="D48" s="48"/>
      <c r="E48" s="48">
        <v>0</v>
      </c>
      <c r="F48" s="48"/>
      <c r="G48" s="48"/>
      <c r="H48" s="48"/>
      <c r="I48" s="48"/>
      <c r="J48" s="49"/>
      <c r="K48" s="62"/>
      <c r="L48" s="62"/>
    </row>
    <row r="49" spans="1:13" ht="25.5" customHeight="1">
      <c r="A49" s="63" t="s">
        <v>55</v>
      </c>
      <c r="B49" s="39">
        <v>4</v>
      </c>
      <c r="C49" s="35">
        <v>0</v>
      </c>
      <c r="D49" s="48">
        <v>2.8</v>
      </c>
      <c r="E49" s="48">
        <f t="shared" si="8"/>
        <v>100.127</v>
      </c>
      <c r="F49" s="48">
        <v>0</v>
      </c>
      <c r="G49" s="48">
        <v>0</v>
      </c>
      <c r="H49" s="48">
        <v>100.127</v>
      </c>
      <c r="I49" s="48"/>
      <c r="J49" s="49">
        <f t="shared" si="7"/>
        <v>35759.642857142855</v>
      </c>
      <c r="K49" s="32" t="s">
        <v>2</v>
      </c>
      <c r="L49" s="32" t="s">
        <v>2</v>
      </c>
      <c r="M49" s="73"/>
    </row>
    <row r="50" spans="1:13" ht="18.75" hidden="1">
      <c r="A50" s="33" t="s">
        <v>35</v>
      </c>
      <c r="B50" s="34"/>
      <c r="C50" s="35"/>
      <c r="D50" s="48"/>
      <c r="E50" s="48">
        <f t="shared" si="8"/>
        <v>0</v>
      </c>
      <c r="F50" s="48"/>
      <c r="G50" s="48"/>
      <c r="H50" s="48"/>
      <c r="I50" s="48"/>
      <c r="J50" s="49" t="e">
        <f t="shared" si="7"/>
        <v>#DIV/0!</v>
      </c>
      <c r="K50" s="32"/>
      <c r="L50" s="32"/>
    </row>
    <row r="51" spans="1:13" ht="94.5" hidden="1">
      <c r="A51" s="33" t="s">
        <v>29</v>
      </c>
      <c r="B51" s="40"/>
      <c r="C51" s="35"/>
      <c r="D51" s="48"/>
      <c r="E51" s="48">
        <f t="shared" si="8"/>
        <v>0</v>
      </c>
      <c r="F51" s="48"/>
      <c r="G51" s="48"/>
      <c r="H51" s="48"/>
      <c r="I51" s="48"/>
      <c r="J51" s="49" t="e">
        <f t="shared" si="7"/>
        <v>#DIV/0!</v>
      </c>
      <c r="K51" s="32"/>
      <c r="L51" s="32"/>
    </row>
    <row r="52" spans="1:13" ht="78.75" hidden="1">
      <c r="A52" s="33" t="s">
        <v>30</v>
      </c>
      <c r="B52" s="40"/>
      <c r="C52" s="35"/>
      <c r="D52" s="48"/>
      <c r="E52" s="48">
        <f t="shared" si="8"/>
        <v>0</v>
      </c>
      <c r="F52" s="48"/>
      <c r="G52" s="48"/>
      <c r="H52" s="48"/>
      <c r="I52" s="48"/>
      <c r="J52" s="49" t="e">
        <f t="shared" si="7"/>
        <v>#DIV/0!</v>
      </c>
      <c r="K52" s="32"/>
      <c r="L52" s="32"/>
    </row>
    <row r="53" spans="1:13" ht="31.5" hidden="1" customHeight="1">
      <c r="A53" s="33" t="s">
        <v>7</v>
      </c>
      <c r="B53" s="34"/>
      <c r="C53" s="35"/>
      <c r="D53" s="48"/>
      <c r="E53" s="48">
        <f t="shared" si="8"/>
        <v>0</v>
      </c>
      <c r="F53" s="48"/>
      <c r="G53" s="48"/>
      <c r="H53" s="48"/>
      <c r="I53" s="48"/>
      <c r="J53" s="49" t="e">
        <f t="shared" si="7"/>
        <v>#DIV/0!</v>
      </c>
      <c r="K53" s="32"/>
      <c r="L53" s="32"/>
    </row>
    <row r="54" spans="1:13" ht="38.25" customHeight="1">
      <c r="A54" s="33" t="s">
        <v>6</v>
      </c>
      <c r="B54" s="34">
        <v>41.8</v>
      </c>
      <c r="C54" s="31">
        <v>0.5</v>
      </c>
      <c r="D54" s="48">
        <v>32</v>
      </c>
      <c r="E54" s="48">
        <f t="shared" si="8"/>
        <v>468.02699999999999</v>
      </c>
      <c r="F54" s="48">
        <v>0</v>
      </c>
      <c r="G54" s="48">
        <v>0</v>
      </c>
      <c r="H54" s="48">
        <v>468.02699999999999</v>
      </c>
      <c r="I54" s="48"/>
      <c r="J54" s="49">
        <f t="shared" si="7"/>
        <v>14625.84375</v>
      </c>
      <c r="K54" s="32" t="s">
        <v>2</v>
      </c>
      <c r="L54" s="32" t="s">
        <v>2</v>
      </c>
    </row>
    <row r="55" spans="1:13" ht="19.5" customHeight="1">
      <c r="A55" s="164">
        <v>0</v>
      </c>
      <c r="B55" s="164"/>
      <c r="C55" s="164"/>
      <c r="D55" s="164"/>
      <c r="E55" s="164"/>
      <c r="F55" s="164"/>
      <c r="G55" s="164"/>
      <c r="H55" s="94"/>
      <c r="I55" s="1"/>
      <c r="J55" s="67"/>
      <c r="K55" s="5"/>
      <c r="L55" s="5"/>
    </row>
    <row r="56" spans="1:13" ht="19.5" customHeight="1">
      <c r="A56" s="165" t="s">
        <v>45</v>
      </c>
      <c r="B56" s="165"/>
      <c r="C56" s="165"/>
      <c r="D56" s="165"/>
      <c r="E56" s="165"/>
      <c r="F56" s="165"/>
      <c r="G56" s="165"/>
      <c r="H56" s="165"/>
      <c r="I56" s="165"/>
      <c r="J56" s="165"/>
      <c r="K56" s="165"/>
      <c r="L56" s="165"/>
    </row>
    <row r="57" spans="1:13" s="57" customFormat="1" ht="29.45" customHeight="1">
      <c r="A57" s="166" t="s">
        <v>41</v>
      </c>
      <c r="B57" s="166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74"/>
    </row>
    <row r="58" spans="1:13" s="8" customFormat="1" ht="23.25" customHeight="1">
      <c r="A58" s="166" t="s">
        <v>42</v>
      </c>
      <c r="B58" s="166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54"/>
    </row>
    <row r="59" spans="1:13" ht="4.5" customHeight="1">
      <c r="A59" s="94"/>
      <c r="B59" s="94"/>
      <c r="C59" s="94"/>
      <c r="D59" s="94"/>
      <c r="E59" s="94"/>
      <c r="F59" s="94"/>
      <c r="G59" s="94"/>
      <c r="H59" s="94"/>
      <c r="I59" s="1"/>
      <c r="J59" s="67"/>
      <c r="K59" s="5"/>
      <c r="L59" s="5"/>
    </row>
    <row r="60" spans="1:13" s="29" customFormat="1" ht="42.6" customHeight="1">
      <c r="A60" s="56" t="s">
        <v>47</v>
      </c>
      <c r="B60" s="27"/>
      <c r="C60" s="27"/>
      <c r="D60" s="28"/>
      <c r="E60" s="27"/>
      <c r="F60" s="88" t="s">
        <v>48</v>
      </c>
      <c r="G60" s="27"/>
      <c r="H60" s="27"/>
      <c r="I60" s="27"/>
      <c r="J60" s="68"/>
      <c r="M60" s="55"/>
    </row>
    <row r="61" spans="1:13" ht="43.5" customHeight="1">
      <c r="A61" s="4" t="s">
        <v>9</v>
      </c>
      <c r="B61" s="2"/>
      <c r="C61" s="2"/>
      <c r="D61" s="26" t="s">
        <v>8</v>
      </c>
      <c r="E61" s="2"/>
      <c r="F61" s="2"/>
      <c r="G61" s="2"/>
      <c r="H61" s="2"/>
      <c r="I61" s="2"/>
      <c r="J61" s="69"/>
    </row>
    <row r="62" spans="1:13" ht="2.1" customHeight="1">
      <c r="A62" s="4"/>
      <c r="B62" s="2"/>
      <c r="C62" s="2"/>
      <c r="D62" s="26"/>
      <c r="E62" s="2"/>
      <c r="F62" s="2"/>
      <c r="G62" s="2"/>
      <c r="H62" s="2"/>
      <c r="I62" s="2"/>
      <c r="J62" s="69"/>
    </row>
    <row r="63" spans="1:13" ht="30" customHeight="1">
      <c r="A63" s="2" t="s">
        <v>49</v>
      </c>
      <c r="B63" s="2"/>
      <c r="C63" s="2"/>
      <c r="D63" s="2"/>
      <c r="E63" s="2"/>
      <c r="F63" s="2"/>
      <c r="G63" s="2"/>
      <c r="H63" s="2"/>
      <c r="I63" s="2"/>
    </row>
    <row r="64" spans="1:13" ht="20.100000000000001" customHeight="1">
      <c r="A64" s="50" t="s">
        <v>50</v>
      </c>
    </row>
    <row r="65" spans="1:1" customFormat="1" ht="18.95" customHeight="1">
      <c r="A65" s="50" t="s">
        <v>51</v>
      </c>
    </row>
    <row r="66" spans="1:1" customFormat="1" ht="21" customHeight="1">
      <c r="A66" s="50" t="s">
        <v>57</v>
      </c>
    </row>
  </sheetData>
  <mergeCells count="23">
    <mergeCell ref="A55:G55"/>
    <mergeCell ref="A56:L56"/>
    <mergeCell ref="A57:L57"/>
    <mergeCell ref="A58:L58"/>
    <mergeCell ref="L9:L11"/>
    <mergeCell ref="B10:B11"/>
    <mergeCell ref="C10:C11"/>
    <mergeCell ref="E10:E11"/>
    <mergeCell ref="F10:H10"/>
    <mergeCell ref="I10:I11"/>
    <mergeCell ref="A9:A12"/>
    <mergeCell ref="B9:C9"/>
    <mergeCell ref="D9:D11"/>
    <mergeCell ref="E9:I9"/>
    <mergeCell ref="J9:J11"/>
    <mergeCell ref="K9:K11"/>
    <mergeCell ref="B12:C12"/>
    <mergeCell ref="A2:L2"/>
    <mergeCell ref="A3:L3"/>
    <mergeCell ref="A4:L4"/>
    <mergeCell ref="A5:L5"/>
    <mergeCell ref="A6:L6"/>
    <mergeCell ref="A7:L7"/>
  </mergeCells>
  <pageMargins left="0.70866141732283472" right="0.70866141732283472" top="0.74803149606299213" bottom="0.74803149606299213" header="0.31496062992125984" footer="0.31496062992125984"/>
  <pageSetup paperSize="9" scale="57" fitToHeight="3" orientation="landscape" r:id="rId1"/>
  <rowBreaks count="2" manualBreakCount="2">
    <brk id="26" max="11" man="1"/>
    <brk id="53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6"/>
  <sheetViews>
    <sheetView view="pageBreakPreview" topLeftCell="A20" zoomScale="60" workbookViewId="0">
      <selection activeCell="I26" sqref="I26"/>
    </sheetView>
  </sheetViews>
  <sheetFormatPr defaultRowHeight="15"/>
  <cols>
    <col min="1" max="1" width="30.140625" customWidth="1"/>
    <col min="2" max="2" width="15.5703125" customWidth="1"/>
    <col min="3" max="3" width="17.42578125" customWidth="1"/>
    <col min="4" max="4" width="18" customWidth="1"/>
    <col min="5" max="5" width="14.42578125" customWidth="1"/>
    <col min="6" max="6" width="36.42578125" customWidth="1"/>
    <col min="7" max="8" width="12.5703125" customWidth="1"/>
    <col min="9" max="9" width="15.28515625" customWidth="1"/>
    <col min="10" max="10" width="16.7109375" style="51" customWidth="1"/>
    <col min="11" max="11" width="17.5703125" customWidth="1"/>
    <col min="12" max="12" width="19.42578125" customWidth="1"/>
    <col min="13" max="13" width="12.7109375" style="51" customWidth="1"/>
    <col min="14" max="14" width="11" bestFit="1" customWidth="1"/>
  </cols>
  <sheetData>
    <row r="1" spans="1:13">
      <c r="L1" s="3"/>
    </row>
    <row r="2" spans="1:13" ht="24.95" customHeight="1">
      <c r="A2" s="184" t="s">
        <v>34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</row>
    <row r="3" spans="1:13" s="103" customFormat="1" ht="28.5" customHeight="1">
      <c r="A3" s="184" t="s">
        <v>38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73"/>
    </row>
    <row r="4" spans="1:13" ht="18.75">
      <c r="A4" s="160" t="s">
        <v>60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</row>
    <row r="5" spans="1:13">
      <c r="A5" s="161" t="s">
        <v>10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</row>
    <row r="6" spans="1:13" ht="26.45" customHeight="1">
      <c r="A6" s="185" t="s">
        <v>46</v>
      </c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</row>
    <row r="7" spans="1:13" ht="15.75">
      <c r="A7" s="163" t="s">
        <v>22</v>
      </c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</row>
    <row r="9" spans="1:13" ht="27" customHeight="1">
      <c r="A9" s="176" t="s">
        <v>11</v>
      </c>
      <c r="B9" s="177" t="s">
        <v>24</v>
      </c>
      <c r="C9" s="178"/>
      <c r="D9" s="170" t="s">
        <v>43</v>
      </c>
      <c r="E9" s="177" t="s">
        <v>44</v>
      </c>
      <c r="F9" s="180"/>
      <c r="G9" s="180"/>
      <c r="H9" s="180"/>
      <c r="I9" s="180"/>
      <c r="J9" s="181" t="s">
        <v>12</v>
      </c>
      <c r="K9" s="167" t="s">
        <v>39</v>
      </c>
      <c r="L9" s="167" t="s">
        <v>40</v>
      </c>
    </row>
    <row r="10" spans="1:13" ht="55.5" customHeight="1">
      <c r="A10" s="176"/>
      <c r="B10" s="170" t="s">
        <v>20</v>
      </c>
      <c r="C10" s="170" t="s">
        <v>53</v>
      </c>
      <c r="D10" s="179"/>
      <c r="E10" s="170" t="s">
        <v>20</v>
      </c>
      <c r="F10" s="173" t="s">
        <v>19</v>
      </c>
      <c r="G10" s="174"/>
      <c r="H10" s="175"/>
      <c r="I10" s="170" t="s">
        <v>18</v>
      </c>
      <c r="J10" s="182"/>
      <c r="K10" s="168"/>
      <c r="L10" s="168"/>
    </row>
    <row r="11" spans="1:13" ht="221.45" customHeight="1">
      <c r="A11" s="176"/>
      <c r="B11" s="171"/>
      <c r="C11" s="171"/>
      <c r="D11" s="179"/>
      <c r="E11" s="172"/>
      <c r="F11" s="99" t="s">
        <v>54</v>
      </c>
      <c r="G11" s="6" t="s">
        <v>21</v>
      </c>
      <c r="H11" s="6" t="s">
        <v>37</v>
      </c>
      <c r="I11" s="171"/>
      <c r="J11" s="183"/>
      <c r="K11" s="169"/>
      <c r="L11" s="169"/>
    </row>
    <row r="12" spans="1:13" ht="32.1" customHeight="1">
      <c r="A12" s="170"/>
      <c r="B12" s="158" t="s">
        <v>25</v>
      </c>
      <c r="C12" s="159"/>
      <c r="D12" s="100" t="s">
        <v>0</v>
      </c>
      <c r="E12" s="100" t="s">
        <v>1</v>
      </c>
      <c r="F12" s="100" t="s">
        <v>1</v>
      </c>
      <c r="G12" s="100" t="s">
        <v>1</v>
      </c>
      <c r="H12" s="100" t="s">
        <v>1</v>
      </c>
      <c r="I12" s="100" t="s">
        <v>1</v>
      </c>
      <c r="J12" s="101" t="s">
        <v>17</v>
      </c>
      <c r="K12" s="100" t="s">
        <v>16</v>
      </c>
      <c r="L12" s="100" t="s">
        <v>16</v>
      </c>
    </row>
    <row r="13" spans="1:13" ht="15.7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64">
        <v>10</v>
      </c>
      <c r="K13" s="7">
        <v>11</v>
      </c>
      <c r="L13" s="7">
        <v>12</v>
      </c>
    </row>
    <row r="14" spans="1:13" s="71" customFormat="1" ht="48.6" customHeight="1">
      <c r="A14" s="72" t="s">
        <v>13</v>
      </c>
      <c r="B14" s="72"/>
      <c r="C14" s="9"/>
      <c r="D14" s="41"/>
      <c r="E14" s="41"/>
      <c r="F14" s="41"/>
      <c r="G14" s="41"/>
      <c r="H14" s="41"/>
      <c r="I14" s="41"/>
      <c r="J14" s="42"/>
      <c r="K14" s="41"/>
      <c r="L14" s="41"/>
      <c r="M14" s="52"/>
    </row>
    <row r="15" spans="1:13" s="84" customFormat="1" ht="15.6" customHeight="1">
      <c r="A15" s="81" t="s">
        <v>52</v>
      </c>
      <c r="B15" s="80">
        <f>B17+B18+B19+B26</f>
        <v>873.2</v>
      </c>
      <c r="C15" s="80" t="s">
        <v>32</v>
      </c>
      <c r="D15" s="80">
        <f t="shared" ref="D15:I15" si="0">D17+D18+D19+D26</f>
        <v>696.5</v>
      </c>
      <c r="E15" s="89">
        <f t="shared" si="0"/>
        <v>15662.593000000001</v>
      </c>
      <c r="F15" s="80">
        <f t="shared" si="0"/>
        <v>220.39099999999999</v>
      </c>
      <c r="G15" s="80">
        <f t="shared" si="0"/>
        <v>13470.335999999999</v>
      </c>
      <c r="H15" s="80">
        <f t="shared" si="0"/>
        <v>1971.866</v>
      </c>
      <c r="I15" s="80">
        <f t="shared" si="0"/>
        <v>0</v>
      </c>
      <c r="J15" s="82">
        <f>(E15/D15)*1000</f>
        <v>22487.570710696338</v>
      </c>
      <c r="K15" s="80" t="s">
        <v>2</v>
      </c>
      <c r="L15" s="80" t="s">
        <v>2</v>
      </c>
      <c r="M15" s="83"/>
    </row>
    <row r="16" spans="1:13" ht="15.75" customHeight="1">
      <c r="A16" s="13" t="s">
        <v>3</v>
      </c>
      <c r="B16" s="14"/>
      <c r="C16" s="15"/>
      <c r="D16" s="12"/>
      <c r="E16" s="12"/>
      <c r="F16" s="12"/>
      <c r="G16" s="12"/>
      <c r="H16" s="12"/>
      <c r="I16" s="12"/>
      <c r="J16" s="65"/>
      <c r="K16" s="12"/>
      <c r="L16" s="12"/>
    </row>
    <row r="17" spans="1:14" ht="15.75" customHeight="1">
      <c r="A17" s="10" t="s">
        <v>4</v>
      </c>
      <c r="B17" s="11">
        <v>12</v>
      </c>
      <c r="C17" s="9" t="s">
        <v>32</v>
      </c>
      <c r="D17" s="41">
        <v>12</v>
      </c>
      <c r="E17" s="41">
        <f>F17+G17+H17</f>
        <v>535.55600000000004</v>
      </c>
      <c r="F17" s="41">
        <v>23.602</v>
      </c>
      <c r="G17" s="41">
        <v>511.95400000000001</v>
      </c>
      <c r="H17" s="41">
        <v>0</v>
      </c>
      <c r="I17" s="41">
        <v>0</v>
      </c>
      <c r="J17" s="42">
        <f>(E17/D17)*1000</f>
        <v>44629.666666666672</v>
      </c>
      <c r="K17" s="12" t="s">
        <v>2</v>
      </c>
      <c r="L17" s="12" t="s">
        <v>2</v>
      </c>
    </row>
    <row r="18" spans="1:14" ht="66" customHeight="1">
      <c r="A18" s="10" t="s">
        <v>28</v>
      </c>
      <c r="B18" s="11">
        <v>23.25</v>
      </c>
      <c r="C18" s="9" t="s">
        <v>32</v>
      </c>
      <c r="D18" s="41">
        <v>22.8</v>
      </c>
      <c r="E18" s="41">
        <f t="shared" ref="E18:E25" si="1">F18+G18+H18</f>
        <v>937.96199999999999</v>
      </c>
      <c r="F18" s="87">
        <v>24.559000000000001</v>
      </c>
      <c r="G18" s="87">
        <v>913.40300000000002</v>
      </c>
      <c r="H18" s="41">
        <v>0</v>
      </c>
      <c r="I18" s="41">
        <v>0</v>
      </c>
      <c r="J18" s="42">
        <f t="shared" ref="J18:J26" si="2">(E18/D18)*1000</f>
        <v>41138.684210526313</v>
      </c>
      <c r="K18" s="12" t="s">
        <v>2</v>
      </c>
      <c r="L18" s="12" t="s">
        <v>2</v>
      </c>
    </row>
    <row r="19" spans="1:14" ht="73.5" customHeight="1">
      <c r="A19" s="10" t="s">
        <v>26</v>
      </c>
      <c r="B19" s="11">
        <v>280.60000000000002</v>
      </c>
      <c r="C19" s="11">
        <v>4.25</v>
      </c>
      <c r="D19" s="41">
        <v>232.2</v>
      </c>
      <c r="E19" s="41">
        <f t="shared" si="1"/>
        <v>7403.65</v>
      </c>
      <c r="F19" s="41">
        <v>111.529</v>
      </c>
      <c r="G19" s="87">
        <v>7292.1210000000001</v>
      </c>
      <c r="H19" s="41">
        <v>0</v>
      </c>
      <c r="I19" s="41">
        <v>0</v>
      </c>
      <c r="J19" s="65">
        <f t="shared" si="2"/>
        <v>31884.797588285961</v>
      </c>
      <c r="K19" s="77">
        <f>(J19/31884.4)*100</f>
        <v>100.00124696806576</v>
      </c>
      <c r="L19" s="77">
        <f>K19</f>
        <v>100.00124696806576</v>
      </c>
      <c r="M19" s="53">
        <v>31884.799999999999</v>
      </c>
      <c r="N19" s="70"/>
    </row>
    <row r="20" spans="1:14" ht="21.75" customHeight="1">
      <c r="A20" s="13" t="s">
        <v>23</v>
      </c>
      <c r="B20" s="11"/>
      <c r="C20" s="9"/>
      <c r="D20" s="41"/>
      <c r="E20" s="41"/>
      <c r="F20" s="41"/>
      <c r="G20" s="41"/>
      <c r="H20" s="41"/>
      <c r="I20" s="41"/>
      <c r="J20" s="42"/>
      <c r="K20" s="58"/>
      <c r="L20" s="58"/>
    </row>
    <row r="21" spans="1:14" ht="39.950000000000003" customHeight="1">
      <c r="A21" s="59" t="s">
        <v>55</v>
      </c>
      <c r="B21" s="11">
        <v>5.5</v>
      </c>
      <c r="C21" s="11">
        <v>3</v>
      </c>
      <c r="D21" s="41">
        <v>2.5</v>
      </c>
      <c r="E21" s="41">
        <f t="shared" ref="E21" si="3">F21+G21+H21</f>
        <v>64.777000000000001</v>
      </c>
      <c r="F21" s="41">
        <v>0</v>
      </c>
      <c r="G21" s="41">
        <v>64.777000000000001</v>
      </c>
      <c r="H21" s="41">
        <v>0</v>
      </c>
      <c r="I21" s="41">
        <v>0</v>
      </c>
      <c r="J21" s="42">
        <f t="shared" si="2"/>
        <v>25910.800000000003</v>
      </c>
      <c r="K21" s="12" t="s">
        <v>2</v>
      </c>
      <c r="L21" s="12" t="s">
        <v>2</v>
      </c>
      <c r="M21" s="73"/>
    </row>
    <row r="22" spans="1:14" ht="18.75" hidden="1">
      <c r="A22" s="10" t="s">
        <v>35</v>
      </c>
      <c r="B22" s="11"/>
      <c r="C22" s="9"/>
      <c r="D22" s="41"/>
      <c r="E22" s="41">
        <f t="shared" si="1"/>
        <v>0</v>
      </c>
      <c r="F22" s="41"/>
      <c r="G22" s="41"/>
      <c r="H22" s="41"/>
      <c r="I22" s="41"/>
      <c r="J22" s="42" t="e">
        <f t="shared" si="2"/>
        <v>#DIV/0!</v>
      </c>
      <c r="K22" s="12"/>
      <c r="L22" s="12"/>
    </row>
    <row r="23" spans="1:14" ht="94.5" hidden="1">
      <c r="A23" s="10" t="s">
        <v>29</v>
      </c>
      <c r="B23" s="16"/>
      <c r="C23" s="9"/>
      <c r="D23" s="41"/>
      <c r="E23" s="41">
        <f t="shared" si="1"/>
        <v>0</v>
      </c>
      <c r="F23" s="41"/>
      <c r="G23" s="41"/>
      <c r="H23" s="41"/>
      <c r="I23" s="41"/>
      <c r="J23" s="42" t="e">
        <f t="shared" si="2"/>
        <v>#DIV/0!</v>
      </c>
      <c r="K23" s="12"/>
      <c r="L23" s="12"/>
    </row>
    <row r="24" spans="1:14" ht="78.75" hidden="1">
      <c r="A24" s="10" t="s">
        <v>30</v>
      </c>
      <c r="B24" s="16"/>
      <c r="C24" s="9"/>
      <c r="D24" s="41"/>
      <c r="E24" s="41">
        <f t="shared" si="1"/>
        <v>0</v>
      </c>
      <c r="F24" s="41"/>
      <c r="G24" s="41"/>
      <c r="H24" s="41"/>
      <c r="I24" s="41"/>
      <c r="J24" s="42" t="e">
        <f t="shared" si="2"/>
        <v>#DIV/0!</v>
      </c>
      <c r="K24" s="12"/>
      <c r="L24" s="12"/>
    </row>
    <row r="25" spans="1:14" ht="35.25" hidden="1" customHeight="1">
      <c r="A25" s="10" t="s">
        <v>7</v>
      </c>
      <c r="B25" s="11"/>
      <c r="C25" s="9"/>
      <c r="D25" s="41"/>
      <c r="E25" s="41">
        <f t="shared" si="1"/>
        <v>0</v>
      </c>
      <c r="F25" s="41"/>
      <c r="G25" s="41"/>
      <c r="H25" s="41"/>
      <c r="I25" s="41"/>
      <c r="J25" s="42" t="e">
        <f t="shared" si="2"/>
        <v>#DIV/0!</v>
      </c>
      <c r="K25" s="12"/>
      <c r="L25" s="12"/>
    </row>
    <row r="26" spans="1:14" ht="50.45" customHeight="1">
      <c r="A26" s="10" t="s">
        <v>5</v>
      </c>
      <c r="B26" s="11">
        <v>557.35</v>
      </c>
      <c r="C26" s="11">
        <v>5.25</v>
      </c>
      <c r="D26" s="41">
        <v>429.5</v>
      </c>
      <c r="E26" s="41">
        <f>F26+G26+H26</f>
        <v>6785.4250000000002</v>
      </c>
      <c r="F26" s="41">
        <v>60.701000000000001</v>
      </c>
      <c r="G26" s="41">
        <v>4752.8580000000002</v>
      </c>
      <c r="H26" s="41">
        <v>1971.866</v>
      </c>
      <c r="I26" s="41">
        <v>0</v>
      </c>
      <c r="J26" s="42">
        <f t="shared" si="2"/>
        <v>15798.428405122235</v>
      </c>
      <c r="K26" s="12" t="s">
        <v>2</v>
      </c>
      <c r="L26" s="12" t="s">
        <v>2</v>
      </c>
    </row>
    <row r="27" spans="1:14" s="71" customFormat="1" ht="37.5" customHeight="1">
      <c r="A27" s="18" t="s">
        <v>14</v>
      </c>
      <c r="B27" s="18"/>
      <c r="C27" s="18"/>
      <c r="D27" s="19"/>
      <c r="E27" s="19"/>
      <c r="F27" s="19"/>
      <c r="G27" s="19"/>
      <c r="H27" s="19"/>
      <c r="I27" s="19"/>
      <c r="J27" s="66"/>
      <c r="K27" s="19"/>
      <c r="L27" s="19"/>
      <c r="M27" s="52"/>
    </row>
    <row r="28" spans="1:14" s="29" customFormat="1" ht="19.5" customHeight="1">
      <c r="A28" s="17" t="s">
        <v>52</v>
      </c>
      <c r="B28" s="18">
        <f>B30+B31+B32+B40+B41</f>
        <v>1256.46</v>
      </c>
      <c r="C28" s="22" t="s">
        <v>32</v>
      </c>
      <c r="D28" s="19">
        <f>D30+D31+D32+D40+D41</f>
        <v>845</v>
      </c>
      <c r="E28" s="43">
        <f>E30+E31+E32+E40+E41</f>
        <v>24586.982</v>
      </c>
      <c r="F28" s="19">
        <f>F30+F31+F32+F40+F41</f>
        <v>131.80699999999999</v>
      </c>
      <c r="G28" s="19">
        <f>G30+G31+G32+G40+G41</f>
        <v>24455.175000000003</v>
      </c>
      <c r="H28" s="19">
        <v>0</v>
      </c>
      <c r="I28" s="19">
        <v>0</v>
      </c>
      <c r="J28" s="66">
        <f>(E28/D28)*1000</f>
        <v>29097.020118343196</v>
      </c>
      <c r="K28" s="19" t="s">
        <v>2</v>
      </c>
      <c r="L28" s="19" t="s">
        <v>2</v>
      </c>
      <c r="M28" s="55"/>
    </row>
    <row r="29" spans="1:14" ht="27" customHeight="1">
      <c r="A29" s="23" t="s">
        <v>3</v>
      </c>
      <c r="B29" s="24"/>
      <c r="C29" s="24"/>
      <c r="D29" s="19"/>
      <c r="E29" s="19"/>
      <c r="F29" s="19"/>
      <c r="G29" s="19"/>
      <c r="H29" s="19"/>
      <c r="I29" s="19"/>
      <c r="J29" s="66"/>
      <c r="K29" s="19"/>
      <c r="L29" s="19"/>
    </row>
    <row r="30" spans="1:14" ht="38.1" customHeight="1">
      <c r="A30" s="20" t="s">
        <v>4</v>
      </c>
      <c r="B30" s="21">
        <v>23</v>
      </c>
      <c r="C30" s="22" t="s">
        <v>32</v>
      </c>
      <c r="D30" s="45">
        <v>23</v>
      </c>
      <c r="E30" s="45">
        <f>F30+G30+H30+I30</f>
        <v>1388.337</v>
      </c>
      <c r="F30" s="45">
        <v>24.652000000000001</v>
      </c>
      <c r="G30" s="45">
        <v>1363.6849999999999</v>
      </c>
      <c r="H30" s="45">
        <v>0</v>
      </c>
      <c r="I30" s="45">
        <v>0</v>
      </c>
      <c r="J30" s="46">
        <f>(E30/D30)*1000</f>
        <v>60362.478260869568</v>
      </c>
      <c r="K30" s="19" t="s">
        <v>2</v>
      </c>
      <c r="L30" s="19" t="s">
        <v>2</v>
      </c>
    </row>
    <row r="31" spans="1:14" ht="128.1" customHeight="1">
      <c r="A31" s="20" t="s">
        <v>36</v>
      </c>
      <c r="B31" s="21">
        <v>50.75</v>
      </c>
      <c r="C31" s="22" t="s">
        <v>32</v>
      </c>
      <c r="D31" s="45">
        <v>46.5</v>
      </c>
      <c r="E31" s="45">
        <f t="shared" ref="E31:E41" si="4">F31+G31+H31+I31</f>
        <v>2887.913</v>
      </c>
      <c r="F31" s="45">
        <v>42.66</v>
      </c>
      <c r="G31" s="45">
        <v>2845.2530000000002</v>
      </c>
      <c r="H31" s="45">
        <v>0</v>
      </c>
      <c r="I31" s="45">
        <v>0</v>
      </c>
      <c r="J31" s="46">
        <f t="shared" ref="J31:J41" si="5">(E31/D31)*1000</f>
        <v>62105.655913978495</v>
      </c>
      <c r="K31" s="19" t="s">
        <v>2</v>
      </c>
      <c r="L31" s="19" t="s">
        <v>2</v>
      </c>
    </row>
    <row r="32" spans="1:14" ht="88.5" customHeight="1">
      <c r="A32" s="20" t="s">
        <v>27</v>
      </c>
      <c r="B32" s="21">
        <v>751.11</v>
      </c>
      <c r="C32" s="18">
        <v>16.100000000000001</v>
      </c>
      <c r="D32" s="45">
        <v>432.5</v>
      </c>
      <c r="E32" s="45">
        <f t="shared" si="4"/>
        <v>14670.397999999999</v>
      </c>
      <c r="F32" s="47">
        <v>48.433999999999997</v>
      </c>
      <c r="G32" s="45">
        <v>14621.964</v>
      </c>
      <c r="H32" s="45">
        <v>0</v>
      </c>
      <c r="I32" s="45">
        <v>0</v>
      </c>
      <c r="J32" s="66">
        <f t="shared" si="5"/>
        <v>33919.995375722545</v>
      </c>
      <c r="K32" s="78">
        <f>(J32/33920)*100</f>
        <v>99.999986367106558</v>
      </c>
      <c r="L32" s="78">
        <f>K32</f>
        <v>99.999986367106558</v>
      </c>
      <c r="M32" s="52">
        <v>33920</v>
      </c>
    </row>
    <row r="33" spans="1:13" ht="28.5" customHeight="1">
      <c r="A33" s="76" t="s">
        <v>23</v>
      </c>
      <c r="B33" s="21"/>
      <c r="C33" s="18"/>
      <c r="D33" s="45"/>
      <c r="E33" s="45"/>
      <c r="F33" s="45"/>
      <c r="G33" s="45"/>
      <c r="H33" s="45"/>
      <c r="I33" s="45"/>
      <c r="J33" s="46"/>
      <c r="K33" s="19"/>
      <c r="L33" s="19"/>
    </row>
    <row r="34" spans="1:13" ht="27.6" customHeight="1">
      <c r="A34" s="85" t="s">
        <v>33</v>
      </c>
      <c r="B34" s="25">
        <v>638.41999999999996</v>
      </c>
      <c r="C34" s="18">
        <v>15.85</v>
      </c>
      <c r="D34" s="104">
        <v>393.3</v>
      </c>
      <c r="E34" s="45">
        <f t="shared" si="4"/>
        <v>13448.378000000001</v>
      </c>
      <c r="F34" s="45">
        <v>47.357999999999997</v>
      </c>
      <c r="G34" s="45">
        <v>13401.02</v>
      </c>
      <c r="H34" s="45">
        <v>0</v>
      </c>
      <c r="I34" s="45">
        <v>0</v>
      </c>
      <c r="J34" s="46">
        <f t="shared" si="5"/>
        <v>34193.689295703021</v>
      </c>
      <c r="K34" s="19" t="s">
        <v>2</v>
      </c>
      <c r="L34" s="19" t="s">
        <v>2</v>
      </c>
    </row>
    <row r="35" spans="1:13" ht="81" hidden="1" customHeight="1">
      <c r="A35" s="85" t="s">
        <v>56</v>
      </c>
      <c r="B35" s="25"/>
      <c r="C35" s="18"/>
      <c r="D35" s="45"/>
      <c r="E35" s="45">
        <f t="shared" si="4"/>
        <v>0</v>
      </c>
      <c r="F35" s="45"/>
      <c r="G35" s="45"/>
      <c r="H35" s="45"/>
      <c r="I35" s="45"/>
      <c r="J35" s="46" t="e">
        <f t="shared" si="5"/>
        <v>#DIV/0!</v>
      </c>
      <c r="K35" s="19"/>
      <c r="L35" s="19"/>
    </row>
    <row r="36" spans="1:13" ht="27" customHeight="1">
      <c r="A36" s="86" t="s">
        <v>55</v>
      </c>
      <c r="B36" s="25">
        <v>13</v>
      </c>
      <c r="C36" s="18">
        <v>0.25</v>
      </c>
      <c r="D36" s="45">
        <v>6</v>
      </c>
      <c r="E36" s="45">
        <f t="shared" si="4"/>
        <v>197.71600000000001</v>
      </c>
      <c r="F36" s="45">
        <v>0</v>
      </c>
      <c r="G36" s="45">
        <v>197.71600000000001</v>
      </c>
      <c r="H36" s="45">
        <v>0</v>
      </c>
      <c r="I36" s="45">
        <v>0</v>
      </c>
      <c r="J36" s="46">
        <f t="shared" si="5"/>
        <v>32952.666666666664</v>
      </c>
      <c r="K36" s="19" t="s">
        <v>2</v>
      </c>
      <c r="L36" s="19" t="s">
        <v>2</v>
      </c>
      <c r="M36" s="53"/>
    </row>
    <row r="37" spans="1:13" ht="74.099999999999994" hidden="1" customHeight="1">
      <c r="A37" s="20" t="s">
        <v>35</v>
      </c>
      <c r="B37" s="21"/>
      <c r="C37" s="18"/>
      <c r="D37" s="45"/>
      <c r="E37" s="45">
        <f t="shared" si="4"/>
        <v>0</v>
      </c>
      <c r="F37" s="45"/>
      <c r="G37" s="45"/>
      <c r="H37" s="45"/>
      <c r="I37" s="45"/>
      <c r="J37" s="46" t="e">
        <f t="shared" si="5"/>
        <v>#DIV/0!</v>
      </c>
      <c r="K37" s="19"/>
      <c r="L37" s="19"/>
    </row>
    <row r="38" spans="1:13" ht="94.5" hidden="1">
      <c r="A38" s="20" t="s">
        <v>29</v>
      </c>
      <c r="B38" s="60"/>
      <c r="C38" s="18"/>
      <c r="D38" s="45"/>
      <c r="E38" s="45">
        <f t="shared" si="4"/>
        <v>0</v>
      </c>
      <c r="F38" s="45"/>
      <c r="G38" s="45"/>
      <c r="H38" s="45"/>
      <c r="I38" s="45"/>
      <c r="J38" s="46" t="e">
        <f t="shared" si="5"/>
        <v>#DIV/0!</v>
      </c>
      <c r="K38" s="19"/>
      <c r="L38" s="19"/>
    </row>
    <row r="39" spans="1:13" ht="78.75" hidden="1">
      <c r="A39" s="20" t="s">
        <v>30</v>
      </c>
      <c r="B39" s="60"/>
      <c r="C39" s="18"/>
      <c r="D39" s="45"/>
      <c r="E39" s="45">
        <f t="shared" si="4"/>
        <v>0</v>
      </c>
      <c r="F39" s="45"/>
      <c r="G39" s="45"/>
      <c r="H39" s="45"/>
      <c r="I39" s="45"/>
      <c r="J39" s="46" t="e">
        <f t="shared" si="5"/>
        <v>#DIV/0!</v>
      </c>
      <c r="K39" s="19"/>
      <c r="L39" s="19"/>
    </row>
    <row r="40" spans="1:13" ht="37.5" customHeight="1">
      <c r="A40" s="20" t="s">
        <v>7</v>
      </c>
      <c r="B40" s="21">
        <v>15</v>
      </c>
      <c r="C40" s="18">
        <v>0</v>
      </c>
      <c r="D40" s="45">
        <v>11</v>
      </c>
      <c r="E40" s="45">
        <f t="shared" si="4"/>
        <v>303.06599999999997</v>
      </c>
      <c r="F40" s="45">
        <v>0</v>
      </c>
      <c r="G40" s="45">
        <v>303.06599999999997</v>
      </c>
      <c r="H40" s="45">
        <v>0</v>
      </c>
      <c r="I40" s="45">
        <v>0</v>
      </c>
      <c r="J40" s="46">
        <f t="shared" si="5"/>
        <v>27551.454545454544</v>
      </c>
      <c r="K40" s="19" t="s">
        <v>2</v>
      </c>
      <c r="L40" s="19" t="s">
        <v>2</v>
      </c>
    </row>
    <row r="41" spans="1:13" ht="33" customHeight="1">
      <c r="A41" s="20" t="s">
        <v>5</v>
      </c>
      <c r="B41" s="21">
        <v>416.6</v>
      </c>
      <c r="C41" s="18">
        <v>3.75</v>
      </c>
      <c r="D41" s="104">
        <v>332</v>
      </c>
      <c r="E41" s="45">
        <f t="shared" si="4"/>
        <v>5337.268</v>
      </c>
      <c r="F41" s="45">
        <v>16.061</v>
      </c>
      <c r="G41" s="45">
        <v>5321.2070000000003</v>
      </c>
      <c r="H41" s="45">
        <v>0</v>
      </c>
      <c r="I41" s="45">
        <v>0</v>
      </c>
      <c r="J41" s="46">
        <f t="shared" si="5"/>
        <v>16076.10843373494</v>
      </c>
      <c r="K41" s="19" t="s">
        <v>2</v>
      </c>
      <c r="L41" s="19" t="s">
        <v>2</v>
      </c>
    </row>
    <row r="42" spans="1:13" ht="54" customHeight="1">
      <c r="A42" s="31" t="s">
        <v>15</v>
      </c>
      <c r="B42" s="31"/>
      <c r="C42" s="31"/>
      <c r="D42" s="32"/>
      <c r="E42" s="32"/>
      <c r="F42" s="32"/>
      <c r="G42" s="32"/>
      <c r="H42" s="32"/>
      <c r="I42" s="32"/>
      <c r="J42" s="44"/>
      <c r="K42" s="32"/>
      <c r="L42" s="32"/>
    </row>
    <row r="43" spans="1:13" s="29" customFormat="1" ht="24.6" customHeight="1">
      <c r="A43" s="30" t="s">
        <v>52</v>
      </c>
      <c r="B43" s="31">
        <f>B45+B46+B47+B54</f>
        <v>117.08</v>
      </c>
      <c r="C43" s="35" t="s">
        <v>32</v>
      </c>
      <c r="D43" s="32">
        <f>D45+D46+D47+D54</f>
        <v>73.7</v>
      </c>
      <c r="E43" s="32">
        <f>E45+E46+E47+E54</f>
        <v>1931.625</v>
      </c>
      <c r="F43" s="32">
        <f t="shared" ref="F43:H43" si="6">F45+F46+F47+F54</f>
        <v>18.621000000000002</v>
      </c>
      <c r="G43" s="32">
        <f t="shared" si="6"/>
        <v>0</v>
      </c>
      <c r="H43" s="32">
        <f t="shared" si="6"/>
        <v>1913.0039999999999</v>
      </c>
      <c r="I43" s="32"/>
      <c r="J43" s="44">
        <f>(E43/D43)*1000</f>
        <v>26209.294436906377</v>
      </c>
      <c r="K43" s="32" t="s">
        <v>2</v>
      </c>
      <c r="L43" s="32" t="s">
        <v>2</v>
      </c>
      <c r="M43" s="55"/>
    </row>
    <row r="44" spans="1:13" ht="24.6" customHeight="1">
      <c r="A44" s="36" t="s">
        <v>3</v>
      </c>
      <c r="B44" s="37"/>
      <c r="C44" s="37"/>
      <c r="D44" s="32"/>
      <c r="E44" s="32"/>
      <c r="F44" s="32"/>
      <c r="G44" s="32"/>
      <c r="H44" s="32"/>
      <c r="I44" s="32"/>
      <c r="J44" s="44"/>
      <c r="K44" s="32"/>
      <c r="L44" s="32"/>
    </row>
    <row r="45" spans="1:13" ht="24.6" customHeight="1">
      <c r="A45" s="33" t="s">
        <v>4</v>
      </c>
      <c r="B45" s="34">
        <v>4</v>
      </c>
      <c r="C45" s="35" t="s">
        <v>32</v>
      </c>
      <c r="D45" s="48">
        <v>4</v>
      </c>
      <c r="E45" s="48">
        <f>F45+H45</f>
        <v>152.26300000000001</v>
      </c>
      <c r="F45" s="48">
        <v>3.411</v>
      </c>
      <c r="G45" s="48">
        <v>0</v>
      </c>
      <c r="H45" s="48">
        <v>148.852</v>
      </c>
      <c r="I45" s="48"/>
      <c r="J45" s="49">
        <f t="shared" ref="J45:J54" si="7">(E45/D45)*1000</f>
        <v>38065.75</v>
      </c>
      <c r="K45" s="32" t="s">
        <v>2</v>
      </c>
      <c r="L45" s="32" t="s">
        <v>2</v>
      </c>
    </row>
    <row r="46" spans="1:13" ht="69" customHeight="1">
      <c r="A46" s="33" t="s">
        <v>28</v>
      </c>
      <c r="B46" s="34">
        <v>3</v>
      </c>
      <c r="C46" s="35" t="s">
        <v>32</v>
      </c>
      <c r="D46" s="48">
        <v>3</v>
      </c>
      <c r="E46" s="48">
        <f t="shared" ref="E46:E54" si="8">F46+H46</f>
        <v>144.04</v>
      </c>
      <c r="F46" s="48">
        <v>3.07</v>
      </c>
      <c r="G46" s="48">
        <v>0</v>
      </c>
      <c r="H46" s="48">
        <v>140.97</v>
      </c>
      <c r="I46" s="48"/>
      <c r="J46" s="49">
        <f t="shared" si="7"/>
        <v>48013.333333333328</v>
      </c>
      <c r="K46" s="32" t="s">
        <v>2</v>
      </c>
      <c r="L46" s="32" t="s">
        <v>2</v>
      </c>
    </row>
    <row r="47" spans="1:13" ht="92.45" customHeight="1">
      <c r="A47" s="38" t="s">
        <v>31</v>
      </c>
      <c r="B47" s="39">
        <v>68.28</v>
      </c>
      <c r="C47" s="61">
        <v>8.15</v>
      </c>
      <c r="D47" s="48">
        <v>34.700000000000003</v>
      </c>
      <c r="E47" s="48">
        <f t="shared" si="8"/>
        <v>1177.0230000000001</v>
      </c>
      <c r="F47" s="48">
        <v>12.14</v>
      </c>
      <c r="G47" s="48">
        <v>0</v>
      </c>
      <c r="H47" s="48">
        <v>1164.883</v>
      </c>
      <c r="I47" s="48"/>
      <c r="J47" s="110">
        <f t="shared" si="7"/>
        <v>33919.971181556197</v>
      </c>
      <c r="K47" s="79">
        <f>(J47/33920)*100</f>
        <v>99.999915039965202</v>
      </c>
      <c r="L47" s="79">
        <f>K47</f>
        <v>99.999915039965202</v>
      </c>
      <c r="M47" s="52">
        <v>33920</v>
      </c>
    </row>
    <row r="48" spans="1:13" ht="25.5" customHeight="1">
      <c r="A48" s="75" t="s">
        <v>23</v>
      </c>
      <c r="B48" s="39"/>
      <c r="C48" s="61"/>
      <c r="D48" s="48"/>
      <c r="E48" s="48">
        <v>0</v>
      </c>
      <c r="F48" s="48"/>
      <c r="G48" s="48"/>
      <c r="H48" s="48"/>
      <c r="I48" s="48"/>
      <c r="J48" s="49"/>
      <c r="K48" s="62"/>
      <c r="L48" s="62"/>
    </row>
    <row r="49" spans="1:13" ht="25.5" customHeight="1">
      <c r="A49" s="63" t="s">
        <v>55</v>
      </c>
      <c r="B49" s="39">
        <v>4</v>
      </c>
      <c r="C49" s="35">
        <v>0</v>
      </c>
      <c r="D49" s="48">
        <v>2.8</v>
      </c>
      <c r="E49" s="48">
        <f t="shared" si="8"/>
        <v>108.767</v>
      </c>
      <c r="F49" s="48">
        <v>0</v>
      </c>
      <c r="G49" s="48">
        <v>0</v>
      </c>
      <c r="H49" s="48">
        <v>108.767</v>
      </c>
      <c r="I49" s="48"/>
      <c r="J49" s="49">
        <f t="shared" si="7"/>
        <v>38845.357142857145</v>
      </c>
      <c r="K49" s="32" t="s">
        <v>2</v>
      </c>
      <c r="L49" s="32" t="s">
        <v>2</v>
      </c>
      <c r="M49" s="73"/>
    </row>
    <row r="50" spans="1:13" ht="18.75" hidden="1">
      <c r="A50" s="33" t="s">
        <v>35</v>
      </c>
      <c r="B50" s="34"/>
      <c r="C50" s="35"/>
      <c r="D50" s="48"/>
      <c r="E50" s="48">
        <f t="shared" si="8"/>
        <v>0</v>
      </c>
      <c r="F50" s="48"/>
      <c r="G50" s="48"/>
      <c r="H50" s="48"/>
      <c r="I50" s="48"/>
      <c r="J50" s="49" t="e">
        <f t="shared" si="7"/>
        <v>#DIV/0!</v>
      </c>
      <c r="K50" s="32"/>
      <c r="L50" s="32"/>
    </row>
    <row r="51" spans="1:13" ht="94.5" hidden="1">
      <c r="A51" s="33" t="s">
        <v>29</v>
      </c>
      <c r="B51" s="40"/>
      <c r="C51" s="35"/>
      <c r="D51" s="48"/>
      <c r="E51" s="48">
        <f t="shared" si="8"/>
        <v>0</v>
      </c>
      <c r="F51" s="48"/>
      <c r="G51" s="48"/>
      <c r="H51" s="48"/>
      <c r="I51" s="48"/>
      <c r="J51" s="49" t="e">
        <f t="shared" si="7"/>
        <v>#DIV/0!</v>
      </c>
      <c r="K51" s="32"/>
      <c r="L51" s="32"/>
    </row>
    <row r="52" spans="1:13" ht="78.75" hidden="1">
      <c r="A52" s="33" t="s">
        <v>30</v>
      </c>
      <c r="B52" s="40"/>
      <c r="C52" s="35"/>
      <c r="D52" s="48"/>
      <c r="E52" s="48">
        <f t="shared" si="8"/>
        <v>0</v>
      </c>
      <c r="F52" s="48"/>
      <c r="G52" s="48"/>
      <c r="H52" s="48"/>
      <c r="I52" s="48"/>
      <c r="J52" s="49" t="e">
        <f t="shared" si="7"/>
        <v>#DIV/0!</v>
      </c>
      <c r="K52" s="32"/>
      <c r="L52" s="32"/>
    </row>
    <row r="53" spans="1:13" ht="31.5" hidden="1" customHeight="1">
      <c r="A53" s="33" t="s">
        <v>7</v>
      </c>
      <c r="B53" s="34"/>
      <c r="C53" s="35"/>
      <c r="D53" s="48"/>
      <c r="E53" s="48">
        <f t="shared" si="8"/>
        <v>0</v>
      </c>
      <c r="F53" s="48"/>
      <c r="G53" s="48"/>
      <c r="H53" s="48"/>
      <c r="I53" s="48"/>
      <c r="J53" s="49" t="e">
        <f t="shared" si="7"/>
        <v>#DIV/0!</v>
      </c>
      <c r="K53" s="32"/>
      <c r="L53" s="32"/>
    </row>
    <row r="54" spans="1:13" ht="38.25" customHeight="1">
      <c r="A54" s="33" t="s">
        <v>6</v>
      </c>
      <c r="B54" s="34">
        <v>41.8</v>
      </c>
      <c r="C54" s="31">
        <v>0.5</v>
      </c>
      <c r="D54" s="48">
        <v>32</v>
      </c>
      <c r="E54" s="48">
        <f t="shared" si="8"/>
        <v>458.29899999999998</v>
      </c>
      <c r="F54" s="48">
        <v>0</v>
      </c>
      <c r="G54" s="48">
        <v>0</v>
      </c>
      <c r="H54" s="48">
        <v>458.29899999999998</v>
      </c>
      <c r="I54" s="48"/>
      <c r="J54" s="49">
        <f t="shared" si="7"/>
        <v>14321.84375</v>
      </c>
      <c r="K54" s="32" t="s">
        <v>2</v>
      </c>
      <c r="L54" s="32" t="s">
        <v>2</v>
      </c>
    </row>
    <row r="55" spans="1:13" ht="19.5" customHeight="1">
      <c r="A55" s="164">
        <v>0</v>
      </c>
      <c r="B55" s="164"/>
      <c r="C55" s="164"/>
      <c r="D55" s="164"/>
      <c r="E55" s="164"/>
      <c r="F55" s="164"/>
      <c r="G55" s="164"/>
      <c r="H55" s="98"/>
      <c r="I55" s="1"/>
      <c r="J55" s="67"/>
      <c r="K55" s="5"/>
      <c r="L55" s="5"/>
    </row>
    <row r="56" spans="1:13" ht="19.5" customHeight="1">
      <c r="A56" s="165" t="s">
        <v>45</v>
      </c>
      <c r="B56" s="165"/>
      <c r="C56" s="165"/>
      <c r="D56" s="165"/>
      <c r="E56" s="165"/>
      <c r="F56" s="165"/>
      <c r="G56" s="165"/>
      <c r="H56" s="165"/>
      <c r="I56" s="165"/>
      <c r="J56" s="165"/>
      <c r="K56" s="165"/>
      <c r="L56" s="165"/>
    </row>
    <row r="57" spans="1:13" s="57" customFormat="1" ht="29.45" customHeight="1">
      <c r="A57" s="166" t="s">
        <v>41</v>
      </c>
      <c r="B57" s="166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74"/>
    </row>
    <row r="58" spans="1:13" s="8" customFormat="1" ht="23.25" customHeight="1">
      <c r="A58" s="166" t="s">
        <v>42</v>
      </c>
      <c r="B58" s="166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54"/>
    </row>
    <row r="59" spans="1:13" ht="4.5" customHeight="1">
      <c r="A59" s="98"/>
      <c r="B59" s="98"/>
      <c r="C59" s="98"/>
      <c r="D59" s="98"/>
      <c r="E59" s="98"/>
      <c r="F59" s="98"/>
      <c r="G59" s="98"/>
      <c r="H59" s="98"/>
      <c r="I59" s="1"/>
      <c r="J59" s="67"/>
      <c r="K59" s="5"/>
      <c r="L59" s="5"/>
    </row>
    <row r="60" spans="1:13" s="29" customFormat="1" ht="42.6" customHeight="1">
      <c r="A60" s="56" t="s">
        <v>47</v>
      </c>
      <c r="B60" s="27"/>
      <c r="C60" s="27"/>
      <c r="D60" s="28"/>
      <c r="E60" s="27"/>
      <c r="F60" s="102" t="s">
        <v>48</v>
      </c>
      <c r="G60" s="27"/>
      <c r="H60" s="27"/>
      <c r="I60" s="27"/>
      <c r="J60" s="68"/>
      <c r="M60" s="55"/>
    </row>
    <row r="61" spans="1:13" ht="43.5" customHeight="1">
      <c r="A61" s="4" t="s">
        <v>9</v>
      </c>
      <c r="B61" s="2"/>
      <c r="C61" s="2"/>
      <c r="D61" s="26" t="s">
        <v>8</v>
      </c>
      <c r="E61" s="2"/>
      <c r="F61" s="2"/>
      <c r="G61" s="2"/>
      <c r="H61" s="2"/>
      <c r="I61" s="2"/>
      <c r="J61" s="69"/>
    </row>
    <row r="62" spans="1:13" ht="2.1" customHeight="1">
      <c r="A62" s="4"/>
      <c r="B62" s="2"/>
      <c r="C62" s="2"/>
      <c r="D62" s="26"/>
      <c r="E62" s="2"/>
      <c r="F62" s="2"/>
      <c r="G62" s="2"/>
      <c r="H62" s="2"/>
      <c r="I62" s="2"/>
      <c r="J62" s="69"/>
    </row>
    <row r="63" spans="1:13" ht="30" customHeight="1">
      <c r="A63" s="2" t="s">
        <v>49</v>
      </c>
      <c r="B63" s="2"/>
      <c r="C63" s="2"/>
      <c r="D63" s="2"/>
      <c r="E63" s="2"/>
      <c r="F63" s="2"/>
      <c r="G63" s="2"/>
      <c r="H63" s="2"/>
      <c r="I63" s="2"/>
    </row>
    <row r="64" spans="1:13" ht="20.100000000000001" customHeight="1">
      <c r="A64" s="50" t="s">
        <v>50</v>
      </c>
    </row>
    <row r="65" spans="1:1" customFormat="1" ht="18.95" customHeight="1">
      <c r="A65" s="50" t="s">
        <v>51</v>
      </c>
    </row>
    <row r="66" spans="1:1" customFormat="1" ht="21" customHeight="1">
      <c r="A66" s="50" t="s">
        <v>57</v>
      </c>
    </row>
  </sheetData>
  <mergeCells count="23">
    <mergeCell ref="A55:G55"/>
    <mergeCell ref="A56:L56"/>
    <mergeCell ref="A57:L57"/>
    <mergeCell ref="A58:L58"/>
    <mergeCell ref="L9:L11"/>
    <mergeCell ref="B10:B11"/>
    <mergeCell ref="C10:C11"/>
    <mergeCell ref="E10:E11"/>
    <mergeCell ref="F10:H10"/>
    <mergeCell ref="I10:I11"/>
    <mergeCell ref="A9:A12"/>
    <mergeCell ref="B9:C9"/>
    <mergeCell ref="D9:D11"/>
    <mergeCell ref="E9:I9"/>
    <mergeCell ref="J9:J11"/>
    <mergeCell ref="K9:K11"/>
    <mergeCell ref="B12:C12"/>
    <mergeCell ref="A2:L2"/>
    <mergeCell ref="A3:L3"/>
    <mergeCell ref="A4:L4"/>
    <mergeCell ref="A5:L5"/>
    <mergeCell ref="A6:L6"/>
    <mergeCell ref="A7:L7"/>
  </mergeCells>
  <pageMargins left="0.70866141732283472" right="0.70866141732283472" top="0.74803149606299213" bottom="0.74803149606299213" header="0.31496062992125984" footer="0.31496062992125984"/>
  <pageSetup paperSize="9" scale="57" fitToHeight="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6"/>
  <sheetViews>
    <sheetView view="pageBreakPreview" topLeftCell="A19" zoomScale="60" workbookViewId="0">
      <selection activeCell="K19" sqref="K19"/>
    </sheetView>
  </sheetViews>
  <sheetFormatPr defaultRowHeight="15"/>
  <cols>
    <col min="1" max="1" width="30.140625" customWidth="1"/>
    <col min="2" max="2" width="15.5703125" customWidth="1"/>
    <col min="3" max="3" width="17.42578125" customWidth="1"/>
    <col min="4" max="4" width="18" customWidth="1"/>
    <col min="5" max="5" width="14.42578125" customWidth="1"/>
    <col min="6" max="6" width="36.42578125" customWidth="1"/>
    <col min="7" max="8" width="12.5703125" customWidth="1"/>
    <col min="9" max="9" width="15.28515625" customWidth="1"/>
    <col min="10" max="10" width="16.7109375" style="51" customWidth="1"/>
    <col min="11" max="11" width="17.5703125" customWidth="1"/>
    <col min="12" max="12" width="19.42578125" customWidth="1"/>
    <col min="13" max="13" width="12.7109375" style="51" customWidth="1"/>
    <col min="14" max="14" width="11" bestFit="1" customWidth="1"/>
  </cols>
  <sheetData>
    <row r="1" spans="1:13">
      <c r="L1" s="3"/>
    </row>
    <row r="2" spans="1:13" ht="24.95" customHeight="1">
      <c r="A2" s="184" t="s">
        <v>34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</row>
    <row r="3" spans="1:13" s="103" customFormat="1" ht="28.5" customHeight="1">
      <c r="A3" s="184" t="s">
        <v>38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73"/>
    </row>
    <row r="4" spans="1:13" ht="18.75">
      <c r="A4" s="160" t="s">
        <v>62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</row>
    <row r="5" spans="1:13">
      <c r="A5" s="161" t="s">
        <v>10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</row>
    <row r="6" spans="1:13" ht="26.45" customHeight="1">
      <c r="A6" s="185" t="s">
        <v>46</v>
      </c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</row>
    <row r="7" spans="1:13" ht="15.75">
      <c r="A7" s="163" t="s">
        <v>22</v>
      </c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</row>
    <row r="9" spans="1:13" ht="27" customHeight="1">
      <c r="A9" s="176" t="s">
        <v>11</v>
      </c>
      <c r="B9" s="177" t="s">
        <v>24</v>
      </c>
      <c r="C9" s="178"/>
      <c r="D9" s="170" t="s">
        <v>43</v>
      </c>
      <c r="E9" s="177" t="s">
        <v>44</v>
      </c>
      <c r="F9" s="180"/>
      <c r="G9" s="180"/>
      <c r="H9" s="180"/>
      <c r="I9" s="180"/>
      <c r="J9" s="181" t="s">
        <v>12</v>
      </c>
      <c r="K9" s="167" t="s">
        <v>39</v>
      </c>
      <c r="L9" s="167" t="s">
        <v>40</v>
      </c>
    </row>
    <row r="10" spans="1:13" ht="55.5" customHeight="1">
      <c r="A10" s="176"/>
      <c r="B10" s="170" t="s">
        <v>20</v>
      </c>
      <c r="C10" s="170" t="s">
        <v>53</v>
      </c>
      <c r="D10" s="179"/>
      <c r="E10" s="170" t="s">
        <v>20</v>
      </c>
      <c r="F10" s="173" t="s">
        <v>19</v>
      </c>
      <c r="G10" s="174"/>
      <c r="H10" s="175"/>
      <c r="I10" s="170" t="s">
        <v>18</v>
      </c>
      <c r="J10" s="182"/>
      <c r="K10" s="168"/>
      <c r="L10" s="168"/>
    </row>
    <row r="11" spans="1:13" ht="221.45" customHeight="1">
      <c r="A11" s="176"/>
      <c r="B11" s="171"/>
      <c r="C11" s="171"/>
      <c r="D11" s="179"/>
      <c r="E11" s="172"/>
      <c r="F11" s="106" t="s">
        <v>54</v>
      </c>
      <c r="G11" s="6" t="s">
        <v>21</v>
      </c>
      <c r="H11" s="6" t="s">
        <v>37</v>
      </c>
      <c r="I11" s="171"/>
      <c r="J11" s="183"/>
      <c r="K11" s="169"/>
      <c r="L11" s="169"/>
    </row>
    <row r="12" spans="1:13" ht="32.1" customHeight="1">
      <c r="A12" s="170"/>
      <c r="B12" s="158" t="s">
        <v>25</v>
      </c>
      <c r="C12" s="159"/>
      <c r="D12" s="107" t="s">
        <v>0</v>
      </c>
      <c r="E12" s="107" t="s">
        <v>1</v>
      </c>
      <c r="F12" s="107" t="s">
        <v>1</v>
      </c>
      <c r="G12" s="107" t="s">
        <v>1</v>
      </c>
      <c r="H12" s="107" t="s">
        <v>1</v>
      </c>
      <c r="I12" s="107" t="s">
        <v>1</v>
      </c>
      <c r="J12" s="108" t="s">
        <v>17</v>
      </c>
      <c r="K12" s="107" t="s">
        <v>16</v>
      </c>
      <c r="L12" s="107" t="s">
        <v>16</v>
      </c>
    </row>
    <row r="13" spans="1:13" ht="15.7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64">
        <v>10</v>
      </c>
      <c r="K13" s="7">
        <v>11</v>
      </c>
      <c r="L13" s="7">
        <v>12</v>
      </c>
    </row>
    <row r="14" spans="1:13" s="71" customFormat="1" ht="48.6" customHeight="1">
      <c r="A14" s="72" t="s">
        <v>13</v>
      </c>
      <c r="B14" s="72"/>
      <c r="C14" s="9"/>
      <c r="D14" s="41"/>
      <c r="E14" s="41"/>
      <c r="F14" s="41"/>
      <c r="G14" s="41"/>
      <c r="H14" s="41"/>
      <c r="I14" s="41"/>
      <c r="J14" s="42"/>
      <c r="K14" s="41"/>
      <c r="L14" s="41"/>
      <c r="M14" s="52"/>
    </row>
    <row r="15" spans="1:13" s="84" customFormat="1" ht="15.6" customHeight="1">
      <c r="A15" s="81" t="s">
        <v>52</v>
      </c>
      <c r="B15" s="80">
        <f>B17+B18+B19+B26</f>
        <v>873.2</v>
      </c>
      <c r="C15" s="80" t="s">
        <v>32</v>
      </c>
      <c r="D15" s="80">
        <f t="shared" ref="D15:I15" si="0">D17+D18+D19+D26</f>
        <v>684.1</v>
      </c>
      <c r="E15" s="89">
        <f t="shared" si="0"/>
        <v>14852.517</v>
      </c>
      <c r="F15" s="80">
        <f t="shared" si="0"/>
        <v>189.24200000000002</v>
      </c>
      <c r="G15" s="80">
        <f t="shared" si="0"/>
        <v>12839.106</v>
      </c>
      <c r="H15" s="80">
        <f t="shared" si="0"/>
        <v>1824.1690000000001</v>
      </c>
      <c r="I15" s="80">
        <f t="shared" si="0"/>
        <v>0</v>
      </c>
      <c r="J15" s="82">
        <f>(E15/D15)*1000</f>
        <v>21711.032012863616</v>
      </c>
      <c r="K15" s="80" t="s">
        <v>2</v>
      </c>
      <c r="L15" s="80" t="s">
        <v>2</v>
      </c>
      <c r="M15" s="83"/>
    </row>
    <row r="16" spans="1:13" ht="15.75" customHeight="1">
      <c r="A16" s="13" t="s">
        <v>3</v>
      </c>
      <c r="B16" s="14"/>
      <c r="C16" s="15"/>
      <c r="D16" s="12"/>
      <c r="E16" s="12"/>
      <c r="F16" s="12"/>
      <c r="G16" s="12"/>
      <c r="H16" s="12"/>
      <c r="I16" s="12"/>
      <c r="J16" s="65"/>
      <c r="K16" s="12"/>
      <c r="L16" s="12"/>
    </row>
    <row r="17" spans="1:14" ht="15.75" customHeight="1">
      <c r="A17" s="10" t="s">
        <v>4</v>
      </c>
      <c r="B17" s="11">
        <v>12</v>
      </c>
      <c r="C17" s="9" t="s">
        <v>32</v>
      </c>
      <c r="D17" s="41">
        <v>12</v>
      </c>
      <c r="E17" s="41">
        <f>F17+G17+H17</f>
        <v>515.95000000000005</v>
      </c>
      <c r="F17" s="41">
        <v>0</v>
      </c>
      <c r="G17" s="41">
        <v>515.95000000000005</v>
      </c>
      <c r="H17" s="41">
        <v>0</v>
      </c>
      <c r="I17" s="41">
        <v>0</v>
      </c>
      <c r="J17" s="42">
        <f>(E17/D17)*1000</f>
        <v>42995.833333333336</v>
      </c>
      <c r="K17" s="12" t="s">
        <v>2</v>
      </c>
      <c r="L17" s="12" t="s">
        <v>2</v>
      </c>
    </row>
    <row r="18" spans="1:14" ht="66" customHeight="1">
      <c r="A18" s="10" t="s">
        <v>28</v>
      </c>
      <c r="B18" s="11">
        <v>23.25</v>
      </c>
      <c r="C18" s="9" t="s">
        <v>32</v>
      </c>
      <c r="D18" s="41">
        <v>22.8</v>
      </c>
      <c r="E18" s="41">
        <f t="shared" ref="E18:E25" si="1">F18+G18+H18</f>
        <v>1124.931</v>
      </c>
      <c r="F18" s="87">
        <v>53.805999999999997</v>
      </c>
      <c r="G18" s="87">
        <v>1071.125</v>
      </c>
      <c r="H18" s="41">
        <v>0</v>
      </c>
      <c r="I18" s="41">
        <v>0</v>
      </c>
      <c r="J18" s="42">
        <f t="shared" ref="J18:J26" si="2">(E18/D18)*1000</f>
        <v>49339.07894736842</v>
      </c>
      <c r="K18" s="12" t="s">
        <v>2</v>
      </c>
      <c r="L18" s="12" t="s">
        <v>2</v>
      </c>
    </row>
    <row r="19" spans="1:14" ht="73.5" customHeight="1">
      <c r="A19" s="10" t="s">
        <v>26</v>
      </c>
      <c r="B19" s="11">
        <v>280.60000000000002</v>
      </c>
      <c r="C19" s="11">
        <v>5.5</v>
      </c>
      <c r="D19" s="41">
        <v>220.8</v>
      </c>
      <c r="E19" s="41">
        <f t="shared" si="1"/>
        <v>6688.1550000000007</v>
      </c>
      <c r="F19" s="41">
        <v>65.899000000000001</v>
      </c>
      <c r="G19" s="87">
        <v>6622.2560000000003</v>
      </c>
      <c r="H19" s="41">
        <v>0</v>
      </c>
      <c r="I19" s="41">
        <v>0</v>
      </c>
      <c r="J19" s="65">
        <f t="shared" si="2"/>
        <v>30290.557065217392</v>
      </c>
      <c r="K19" s="77">
        <f>(J19/31884.4)*100</f>
        <v>95.001182600950273</v>
      </c>
      <c r="L19" s="77">
        <f>(('январь 2020'!J19+'февраль 2020'!J19+'март 2020'!J19+'апрель 2020 '!J19)/4)/31884.8*100%</f>
        <v>0.9874999689097429</v>
      </c>
      <c r="M19" s="53">
        <v>30290.560000000001</v>
      </c>
      <c r="N19" s="115" t="s">
        <v>61</v>
      </c>
    </row>
    <row r="20" spans="1:14" ht="21.75" customHeight="1">
      <c r="A20" s="13" t="s">
        <v>23</v>
      </c>
      <c r="B20" s="11"/>
      <c r="C20" s="9"/>
      <c r="D20" s="41"/>
      <c r="E20" s="41"/>
      <c r="F20" s="41"/>
      <c r="G20" s="41"/>
      <c r="H20" s="41"/>
      <c r="I20" s="41"/>
      <c r="J20" s="42"/>
      <c r="K20" s="58"/>
      <c r="L20" s="58"/>
    </row>
    <row r="21" spans="1:14" ht="39.950000000000003" customHeight="1">
      <c r="A21" s="59" t="s">
        <v>55</v>
      </c>
      <c r="B21" s="11">
        <v>5.5</v>
      </c>
      <c r="C21" s="11">
        <v>3</v>
      </c>
      <c r="D21" s="41">
        <v>3</v>
      </c>
      <c r="E21" s="41">
        <f t="shared" ref="E21" si="3">F21+G21+H21</f>
        <v>71.447000000000003</v>
      </c>
      <c r="F21" s="41">
        <v>0</v>
      </c>
      <c r="G21" s="41">
        <v>71.447000000000003</v>
      </c>
      <c r="H21" s="41">
        <v>0</v>
      </c>
      <c r="I21" s="41">
        <v>0</v>
      </c>
      <c r="J21" s="42">
        <f t="shared" si="2"/>
        <v>23815.666666666668</v>
      </c>
      <c r="K21" s="12" t="s">
        <v>2</v>
      </c>
      <c r="L21" s="12" t="s">
        <v>2</v>
      </c>
      <c r="M21" s="73"/>
    </row>
    <row r="22" spans="1:14" ht="18.75" hidden="1">
      <c r="A22" s="10" t="s">
        <v>35</v>
      </c>
      <c r="B22" s="11"/>
      <c r="C22" s="9"/>
      <c r="D22" s="41"/>
      <c r="E22" s="41">
        <f t="shared" si="1"/>
        <v>0</v>
      </c>
      <c r="F22" s="41"/>
      <c r="G22" s="41"/>
      <c r="H22" s="41"/>
      <c r="I22" s="41"/>
      <c r="J22" s="42" t="e">
        <f t="shared" si="2"/>
        <v>#DIV/0!</v>
      </c>
      <c r="K22" s="12"/>
      <c r="L22" s="12"/>
    </row>
    <row r="23" spans="1:14" ht="94.5" hidden="1">
      <c r="A23" s="10" t="s">
        <v>29</v>
      </c>
      <c r="B23" s="16"/>
      <c r="C23" s="9"/>
      <c r="D23" s="41"/>
      <c r="E23" s="41">
        <f t="shared" si="1"/>
        <v>0</v>
      </c>
      <c r="F23" s="41"/>
      <c r="G23" s="41"/>
      <c r="H23" s="41"/>
      <c r="I23" s="41"/>
      <c r="J23" s="42" t="e">
        <f t="shared" si="2"/>
        <v>#DIV/0!</v>
      </c>
      <c r="K23" s="12"/>
      <c r="L23" s="12"/>
    </row>
    <row r="24" spans="1:14" ht="78.75" hidden="1">
      <c r="A24" s="10" t="s">
        <v>30</v>
      </c>
      <c r="B24" s="16"/>
      <c r="C24" s="9"/>
      <c r="D24" s="41"/>
      <c r="E24" s="41">
        <f t="shared" si="1"/>
        <v>0</v>
      </c>
      <c r="F24" s="41"/>
      <c r="G24" s="41"/>
      <c r="H24" s="41"/>
      <c r="I24" s="41"/>
      <c r="J24" s="42" t="e">
        <f t="shared" si="2"/>
        <v>#DIV/0!</v>
      </c>
      <c r="K24" s="12"/>
      <c r="L24" s="12"/>
    </row>
    <row r="25" spans="1:14" ht="35.25" hidden="1" customHeight="1">
      <c r="A25" s="10" t="s">
        <v>7</v>
      </c>
      <c r="B25" s="11"/>
      <c r="C25" s="9"/>
      <c r="D25" s="41"/>
      <c r="E25" s="41">
        <f t="shared" si="1"/>
        <v>0</v>
      </c>
      <c r="F25" s="41"/>
      <c r="G25" s="41"/>
      <c r="H25" s="41"/>
      <c r="I25" s="41"/>
      <c r="J25" s="42" t="e">
        <f t="shared" si="2"/>
        <v>#DIV/0!</v>
      </c>
      <c r="K25" s="12"/>
      <c r="L25" s="12"/>
    </row>
    <row r="26" spans="1:14" ht="50.45" customHeight="1">
      <c r="A26" s="10" t="s">
        <v>5</v>
      </c>
      <c r="B26" s="11">
        <v>557.35</v>
      </c>
      <c r="C26" s="11">
        <v>4</v>
      </c>
      <c r="D26" s="41">
        <v>428.5</v>
      </c>
      <c r="E26" s="41">
        <f>F26+G26+H26</f>
        <v>6523.4809999999998</v>
      </c>
      <c r="F26" s="41">
        <v>69.537000000000006</v>
      </c>
      <c r="G26" s="41">
        <v>4629.7749999999996</v>
      </c>
      <c r="H26" s="41">
        <v>1824.1690000000001</v>
      </c>
      <c r="I26" s="41">
        <v>0</v>
      </c>
      <c r="J26" s="42">
        <f t="shared" si="2"/>
        <v>15223.992998833139</v>
      </c>
      <c r="K26" s="12" t="s">
        <v>2</v>
      </c>
      <c r="L26" s="12" t="s">
        <v>2</v>
      </c>
    </row>
    <row r="27" spans="1:14" s="71" customFormat="1" ht="37.5" customHeight="1">
      <c r="A27" s="18" t="s">
        <v>14</v>
      </c>
      <c r="B27" s="18"/>
      <c r="C27" s="18"/>
      <c r="D27" s="19"/>
      <c r="E27" s="19"/>
      <c r="F27" s="19"/>
      <c r="G27" s="19"/>
      <c r="H27" s="19"/>
      <c r="I27" s="19"/>
      <c r="J27" s="66"/>
      <c r="K27" s="19"/>
      <c r="L27" s="19"/>
      <c r="M27" s="52"/>
    </row>
    <row r="28" spans="1:14" s="29" customFormat="1" ht="19.5" customHeight="1">
      <c r="A28" s="17" t="s">
        <v>52</v>
      </c>
      <c r="B28" s="18">
        <f>B30+B31+B32+B40+B41</f>
        <v>1256.46</v>
      </c>
      <c r="C28" s="22" t="s">
        <v>32</v>
      </c>
      <c r="D28" s="19">
        <f>D30+D31+D32+D40+D41</f>
        <v>826.5</v>
      </c>
      <c r="E28" s="43">
        <f>E30+E31+E32+E40+E41</f>
        <v>23918.374000000003</v>
      </c>
      <c r="F28" s="19">
        <f>F30+F31+F32+F40+F41</f>
        <v>213.76800000000003</v>
      </c>
      <c r="G28" s="19">
        <f>G30+G31+G32+G40+G41</f>
        <v>23704.606000000003</v>
      </c>
      <c r="H28" s="19">
        <v>0</v>
      </c>
      <c r="I28" s="19">
        <v>0</v>
      </c>
      <c r="J28" s="66">
        <f>(E28/D28)*1000</f>
        <v>28939.351482153666</v>
      </c>
      <c r="K28" s="19" t="s">
        <v>2</v>
      </c>
      <c r="L28" s="19" t="s">
        <v>2</v>
      </c>
      <c r="M28" s="55"/>
    </row>
    <row r="29" spans="1:14" ht="27" customHeight="1">
      <c r="A29" s="23" t="s">
        <v>3</v>
      </c>
      <c r="B29" s="24"/>
      <c r="C29" s="24"/>
      <c r="D29" s="19"/>
      <c r="E29" s="19"/>
      <c r="F29" s="19"/>
      <c r="G29" s="19"/>
      <c r="H29" s="19"/>
      <c r="I29" s="19"/>
      <c r="J29" s="66"/>
      <c r="K29" s="19"/>
      <c r="L29" s="19"/>
    </row>
    <row r="30" spans="1:14" ht="38.1" customHeight="1">
      <c r="A30" s="20" t="s">
        <v>4</v>
      </c>
      <c r="B30" s="21">
        <v>23</v>
      </c>
      <c r="C30" s="22" t="s">
        <v>32</v>
      </c>
      <c r="D30" s="45">
        <v>23</v>
      </c>
      <c r="E30" s="45">
        <f>F30+G30+H30+I30</f>
        <v>1288.2940000000001</v>
      </c>
      <c r="F30" s="45">
        <v>124.414</v>
      </c>
      <c r="G30" s="45">
        <v>1163.8800000000001</v>
      </c>
      <c r="H30" s="45">
        <v>0</v>
      </c>
      <c r="I30" s="45">
        <v>0</v>
      </c>
      <c r="J30" s="46">
        <f>(E30/D30)*1000</f>
        <v>56012.782608695656</v>
      </c>
      <c r="K30" s="19" t="s">
        <v>2</v>
      </c>
      <c r="L30" s="19" t="s">
        <v>2</v>
      </c>
    </row>
    <row r="31" spans="1:14" ht="128.1" customHeight="1">
      <c r="A31" s="20" t="s">
        <v>36</v>
      </c>
      <c r="B31" s="21">
        <v>50.75</v>
      </c>
      <c r="C31" s="22" t="s">
        <v>32</v>
      </c>
      <c r="D31" s="45">
        <v>46.5</v>
      </c>
      <c r="E31" s="45">
        <f t="shared" ref="E31:E41" si="4">F31+G31+H31+I31</f>
        <v>2843.5919999999996</v>
      </c>
      <c r="F31" s="45">
        <v>22.056999999999999</v>
      </c>
      <c r="G31" s="45">
        <v>2821.5349999999999</v>
      </c>
      <c r="H31" s="45">
        <v>0</v>
      </c>
      <c r="I31" s="45">
        <v>0</v>
      </c>
      <c r="J31" s="46">
        <f t="shared" ref="J31:J41" si="5">(E31/D31)*1000</f>
        <v>61152.51612903225</v>
      </c>
      <c r="K31" s="19" t="s">
        <v>2</v>
      </c>
      <c r="L31" s="19" t="s">
        <v>2</v>
      </c>
    </row>
    <row r="32" spans="1:14" ht="88.5" customHeight="1">
      <c r="A32" s="20" t="s">
        <v>27</v>
      </c>
      <c r="B32" s="21">
        <v>751.11</v>
      </c>
      <c r="C32" s="18">
        <v>16.309999999999999</v>
      </c>
      <c r="D32" s="45">
        <v>425.5</v>
      </c>
      <c r="E32" s="45">
        <f t="shared" si="4"/>
        <v>14432.958000000001</v>
      </c>
      <c r="F32" s="47">
        <v>42.008000000000003</v>
      </c>
      <c r="G32" s="45">
        <v>14390.95</v>
      </c>
      <c r="H32" s="45">
        <v>0</v>
      </c>
      <c r="I32" s="45">
        <v>0</v>
      </c>
      <c r="J32" s="66">
        <f t="shared" si="5"/>
        <v>33919.995299647475</v>
      </c>
      <c r="K32" s="78">
        <f>(J32/33920)*100</f>
        <v>99.999986142828647</v>
      </c>
      <c r="L32" s="78">
        <f>K32</f>
        <v>99.999986142828647</v>
      </c>
      <c r="M32" s="52">
        <v>33920</v>
      </c>
    </row>
    <row r="33" spans="1:14" ht="28.5" customHeight="1">
      <c r="A33" s="76" t="s">
        <v>23</v>
      </c>
      <c r="B33" s="21"/>
      <c r="C33" s="18"/>
      <c r="D33" s="45"/>
      <c r="E33" s="45"/>
      <c r="F33" s="45"/>
      <c r="G33" s="45"/>
      <c r="H33" s="45"/>
      <c r="I33" s="45"/>
      <c r="J33" s="46"/>
      <c r="K33" s="19"/>
      <c r="L33" s="19"/>
    </row>
    <row r="34" spans="1:14" ht="27.6" customHeight="1">
      <c r="A34" s="85" t="s">
        <v>33</v>
      </c>
      <c r="B34" s="25">
        <v>638.41999999999996</v>
      </c>
      <c r="C34" s="18">
        <v>15.85</v>
      </c>
      <c r="D34" s="45">
        <v>393.3</v>
      </c>
      <c r="E34" s="45">
        <f t="shared" si="4"/>
        <v>13260.274000000001</v>
      </c>
      <c r="F34" s="45">
        <v>40.932000000000002</v>
      </c>
      <c r="G34" s="45">
        <v>13219.342000000001</v>
      </c>
      <c r="H34" s="45">
        <v>0</v>
      </c>
      <c r="I34" s="45">
        <v>0</v>
      </c>
      <c r="J34" s="46">
        <f t="shared" si="5"/>
        <v>33715.418255784396</v>
      </c>
      <c r="K34" s="19" t="s">
        <v>2</v>
      </c>
      <c r="L34" s="19" t="s">
        <v>2</v>
      </c>
    </row>
    <row r="35" spans="1:14" ht="81" hidden="1" customHeight="1">
      <c r="A35" s="85" t="s">
        <v>56</v>
      </c>
      <c r="B35" s="25"/>
      <c r="C35" s="18"/>
      <c r="D35" s="45"/>
      <c r="E35" s="45">
        <f t="shared" si="4"/>
        <v>0</v>
      </c>
      <c r="F35" s="45"/>
      <c r="G35" s="45"/>
      <c r="H35" s="45"/>
      <c r="I35" s="45"/>
      <c r="J35" s="46" t="e">
        <f t="shared" si="5"/>
        <v>#DIV/0!</v>
      </c>
      <c r="K35" s="19"/>
      <c r="L35" s="19"/>
    </row>
    <row r="36" spans="1:14" ht="27" customHeight="1">
      <c r="A36" s="86" t="s">
        <v>55</v>
      </c>
      <c r="B36" s="25">
        <v>13</v>
      </c>
      <c r="C36" s="18">
        <v>0.25</v>
      </c>
      <c r="D36" s="45">
        <v>6</v>
      </c>
      <c r="E36" s="45">
        <f t="shared" si="4"/>
        <v>199.05699999999999</v>
      </c>
      <c r="F36" s="45">
        <v>0</v>
      </c>
      <c r="G36" s="45">
        <v>199.05699999999999</v>
      </c>
      <c r="H36" s="45">
        <v>0</v>
      </c>
      <c r="I36" s="45">
        <v>0</v>
      </c>
      <c r="J36" s="46">
        <f t="shared" si="5"/>
        <v>33176.166666666664</v>
      </c>
      <c r="K36" s="19" t="s">
        <v>2</v>
      </c>
      <c r="L36" s="19" t="s">
        <v>2</v>
      </c>
      <c r="M36" s="53"/>
    </row>
    <row r="37" spans="1:14" ht="74.099999999999994" hidden="1" customHeight="1">
      <c r="A37" s="20" t="s">
        <v>35</v>
      </c>
      <c r="B37" s="21"/>
      <c r="C37" s="18"/>
      <c r="D37" s="45"/>
      <c r="E37" s="45">
        <f t="shared" si="4"/>
        <v>0</v>
      </c>
      <c r="F37" s="45"/>
      <c r="G37" s="45"/>
      <c r="H37" s="45"/>
      <c r="I37" s="45"/>
      <c r="J37" s="46" t="e">
        <f t="shared" si="5"/>
        <v>#DIV/0!</v>
      </c>
      <c r="K37" s="19"/>
      <c r="L37" s="19"/>
    </row>
    <row r="38" spans="1:14" ht="94.5" hidden="1">
      <c r="A38" s="20" t="s">
        <v>29</v>
      </c>
      <c r="B38" s="60"/>
      <c r="C38" s="18"/>
      <c r="D38" s="45"/>
      <c r="E38" s="45">
        <f t="shared" si="4"/>
        <v>0</v>
      </c>
      <c r="F38" s="45"/>
      <c r="G38" s="45"/>
      <c r="H38" s="45"/>
      <c r="I38" s="45"/>
      <c r="J38" s="46" t="e">
        <f t="shared" si="5"/>
        <v>#DIV/0!</v>
      </c>
      <c r="K38" s="19"/>
      <c r="L38" s="19"/>
    </row>
    <row r="39" spans="1:14" ht="78.75" hidden="1">
      <c r="A39" s="20" t="s">
        <v>30</v>
      </c>
      <c r="B39" s="60"/>
      <c r="C39" s="18"/>
      <c r="D39" s="45"/>
      <c r="E39" s="45">
        <f t="shared" si="4"/>
        <v>0</v>
      </c>
      <c r="F39" s="45"/>
      <c r="G39" s="45"/>
      <c r="H39" s="45"/>
      <c r="I39" s="45"/>
      <c r="J39" s="46" t="e">
        <f t="shared" si="5"/>
        <v>#DIV/0!</v>
      </c>
      <c r="K39" s="19"/>
      <c r="L39" s="19"/>
    </row>
    <row r="40" spans="1:14" ht="37.5" customHeight="1">
      <c r="A40" s="20" t="s">
        <v>7</v>
      </c>
      <c r="B40" s="21">
        <v>15</v>
      </c>
      <c r="C40" s="18">
        <v>0</v>
      </c>
      <c r="D40" s="45">
        <v>11</v>
      </c>
      <c r="E40" s="45">
        <f t="shared" si="4"/>
        <v>279.79199999999997</v>
      </c>
      <c r="F40" s="45">
        <v>0</v>
      </c>
      <c r="G40" s="45">
        <v>279.79199999999997</v>
      </c>
      <c r="H40" s="45">
        <v>0</v>
      </c>
      <c r="I40" s="45">
        <v>0</v>
      </c>
      <c r="J40" s="46">
        <f t="shared" si="5"/>
        <v>25435.636363636364</v>
      </c>
      <c r="K40" s="19" t="s">
        <v>2</v>
      </c>
      <c r="L40" s="19" t="s">
        <v>2</v>
      </c>
    </row>
    <row r="41" spans="1:14" ht="33" customHeight="1">
      <c r="A41" s="20" t="s">
        <v>5</v>
      </c>
      <c r="B41" s="21">
        <v>416.6</v>
      </c>
      <c r="C41" s="18">
        <v>3.75</v>
      </c>
      <c r="D41" s="45">
        <v>320.5</v>
      </c>
      <c r="E41" s="45">
        <f t="shared" si="4"/>
        <v>5073.7379999999994</v>
      </c>
      <c r="F41" s="45">
        <v>25.289000000000001</v>
      </c>
      <c r="G41" s="45">
        <v>5048.4489999999996</v>
      </c>
      <c r="H41" s="45">
        <v>0</v>
      </c>
      <c r="I41" s="45">
        <v>0</v>
      </c>
      <c r="J41" s="46">
        <f t="shared" si="5"/>
        <v>15830.695787831512</v>
      </c>
      <c r="K41" s="19" t="s">
        <v>2</v>
      </c>
      <c r="L41" s="19" t="s">
        <v>2</v>
      </c>
    </row>
    <row r="42" spans="1:14" ht="54" customHeight="1">
      <c r="A42" s="31" t="s">
        <v>15</v>
      </c>
      <c r="B42" s="31"/>
      <c r="C42" s="31"/>
      <c r="D42" s="32"/>
      <c r="E42" s="32"/>
      <c r="F42" s="32"/>
      <c r="G42" s="32"/>
      <c r="H42" s="32"/>
      <c r="I42" s="32"/>
      <c r="J42" s="44"/>
      <c r="K42" s="32"/>
      <c r="L42" s="32"/>
    </row>
    <row r="43" spans="1:14" s="29" customFormat="1" ht="24.6" customHeight="1">
      <c r="A43" s="30" t="s">
        <v>52</v>
      </c>
      <c r="B43" s="31">
        <f>B45+B46+B47+B54</f>
        <v>117.08</v>
      </c>
      <c r="C43" s="35" t="s">
        <v>32</v>
      </c>
      <c r="D43" s="32">
        <f>D45+D46+D47+D54</f>
        <v>75.599999999999994</v>
      </c>
      <c r="E43" s="32">
        <f>E45+E46+E47+E54</f>
        <v>1994.4899999999998</v>
      </c>
      <c r="F43" s="32">
        <f t="shared" ref="F43:H43" si="6">F45+F46+F47+F54</f>
        <v>68.159000000000006</v>
      </c>
      <c r="G43" s="32">
        <f t="shared" si="6"/>
        <v>0</v>
      </c>
      <c r="H43" s="32">
        <f t="shared" si="6"/>
        <v>1926.3310000000001</v>
      </c>
      <c r="I43" s="32"/>
      <c r="J43" s="44">
        <f>(E43/D43)*1000</f>
        <v>26382.142857142855</v>
      </c>
      <c r="K43" s="32" t="s">
        <v>2</v>
      </c>
      <c r="L43" s="32" t="s">
        <v>2</v>
      </c>
      <c r="M43" s="55"/>
    </row>
    <row r="44" spans="1:14" ht="24.6" customHeight="1">
      <c r="A44" s="36" t="s">
        <v>3</v>
      </c>
      <c r="B44" s="37"/>
      <c r="C44" s="37"/>
      <c r="D44" s="32"/>
      <c r="E44" s="32"/>
      <c r="F44" s="32"/>
      <c r="G44" s="32"/>
      <c r="H44" s="32"/>
      <c r="I44" s="32"/>
      <c r="J44" s="44"/>
      <c r="K44" s="32"/>
      <c r="L44" s="32"/>
    </row>
    <row r="45" spans="1:14" ht="24.6" customHeight="1">
      <c r="A45" s="33" t="s">
        <v>4</v>
      </c>
      <c r="B45" s="34">
        <v>4</v>
      </c>
      <c r="C45" s="35" t="s">
        <v>32</v>
      </c>
      <c r="D45" s="48">
        <v>4</v>
      </c>
      <c r="E45" s="48">
        <f>F45+H45</f>
        <v>244.03100000000001</v>
      </c>
      <c r="F45" s="48">
        <v>28.297999999999998</v>
      </c>
      <c r="G45" s="48">
        <v>0</v>
      </c>
      <c r="H45" s="48">
        <v>215.733</v>
      </c>
      <c r="I45" s="48"/>
      <c r="J45" s="49">
        <f t="shared" ref="J45:J54" si="7">(E45/D45)*1000</f>
        <v>61007.75</v>
      </c>
      <c r="K45" s="32" t="s">
        <v>2</v>
      </c>
      <c r="L45" s="32" t="s">
        <v>2</v>
      </c>
    </row>
    <row r="46" spans="1:14" ht="69" customHeight="1">
      <c r="A46" s="33" t="s">
        <v>28</v>
      </c>
      <c r="B46" s="34">
        <v>3</v>
      </c>
      <c r="C46" s="35" t="s">
        <v>32</v>
      </c>
      <c r="D46" s="48">
        <v>3</v>
      </c>
      <c r="E46" s="48">
        <f t="shared" ref="E46:E54" si="8">F46+H46</f>
        <v>177.64300000000003</v>
      </c>
      <c r="F46" s="48">
        <v>32.956000000000003</v>
      </c>
      <c r="G46" s="48">
        <v>0</v>
      </c>
      <c r="H46" s="48">
        <v>144.68700000000001</v>
      </c>
      <c r="I46" s="48"/>
      <c r="J46" s="49">
        <f t="shared" si="7"/>
        <v>59214.333333333343</v>
      </c>
      <c r="K46" s="32" t="s">
        <v>2</v>
      </c>
      <c r="L46" s="32" t="s">
        <v>2</v>
      </c>
    </row>
    <row r="47" spans="1:14" ht="92.45" customHeight="1">
      <c r="A47" s="38" t="s">
        <v>31</v>
      </c>
      <c r="B47" s="39">
        <v>68.28</v>
      </c>
      <c r="C47" s="61">
        <v>8.15</v>
      </c>
      <c r="D47" s="48">
        <v>36.6</v>
      </c>
      <c r="E47" s="48">
        <f t="shared" si="8"/>
        <v>1179.3999999999999</v>
      </c>
      <c r="F47" s="48">
        <v>3.11</v>
      </c>
      <c r="G47" s="48">
        <v>0</v>
      </c>
      <c r="H47" s="48">
        <v>1176.29</v>
      </c>
      <c r="I47" s="48"/>
      <c r="J47" s="110">
        <f t="shared" si="7"/>
        <v>32224.04371584699</v>
      </c>
      <c r="K47" s="79">
        <f>(J47/33920)*100</f>
        <v>95.000128879265887</v>
      </c>
      <c r="L47" s="79">
        <f>(('январь 2020'!J47+'февраль 2020'!J47+'март 2020'!J47+'апрель 2020 '!J47)/4)/33920*100%</f>
        <v>0.9874999246150874</v>
      </c>
      <c r="M47" s="52">
        <v>32224</v>
      </c>
      <c r="N47" s="71" t="s">
        <v>61</v>
      </c>
    </row>
    <row r="48" spans="1:14" ht="25.5" customHeight="1">
      <c r="A48" s="75" t="s">
        <v>23</v>
      </c>
      <c r="B48" s="39"/>
      <c r="C48" s="61"/>
      <c r="D48" s="48"/>
      <c r="E48" s="48">
        <v>0</v>
      </c>
      <c r="F48" s="48"/>
      <c r="G48" s="48"/>
      <c r="H48" s="48"/>
      <c r="I48" s="48"/>
      <c r="J48" s="49"/>
      <c r="K48" s="62"/>
      <c r="L48" s="62"/>
    </row>
    <row r="49" spans="1:13" ht="25.5" customHeight="1">
      <c r="A49" s="63" t="s">
        <v>55</v>
      </c>
      <c r="B49" s="39">
        <v>4</v>
      </c>
      <c r="C49" s="35">
        <v>0</v>
      </c>
      <c r="D49" s="48">
        <v>2.8</v>
      </c>
      <c r="E49" s="48">
        <f t="shared" si="8"/>
        <v>98.21</v>
      </c>
      <c r="F49" s="48">
        <v>0</v>
      </c>
      <c r="G49" s="48">
        <v>0</v>
      </c>
      <c r="H49" s="48">
        <v>98.21</v>
      </c>
      <c r="I49" s="48"/>
      <c r="J49" s="49">
        <f t="shared" si="7"/>
        <v>35075</v>
      </c>
      <c r="K49" s="32" t="s">
        <v>2</v>
      </c>
      <c r="L49" s="32" t="s">
        <v>2</v>
      </c>
      <c r="M49" s="73"/>
    </row>
    <row r="50" spans="1:13" ht="18.75" hidden="1">
      <c r="A50" s="33" t="s">
        <v>35</v>
      </c>
      <c r="B50" s="34"/>
      <c r="C50" s="35"/>
      <c r="D50" s="48"/>
      <c r="E50" s="48">
        <f t="shared" si="8"/>
        <v>0</v>
      </c>
      <c r="F50" s="48"/>
      <c r="G50" s="48"/>
      <c r="H50" s="48"/>
      <c r="I50" s="48"/>
      <c r="J50" s="49" t="e">
        <f t="shared" si="7"/>
        <v>#DIV/0!</v>
      </c>
      <c r="K50" s="32"/>
      <c r="L50" s="32"/>
    </row>
    <row r="51" spans="1:13" ht="94.5" hidden="1">
      <c r="A51" s="33" t="s">
        <v>29</v>
      </c>
      <c r="B51" s="40"/>
      <c r="C51" s="35"/>
      <c r="D51" s="48"/>
      <c r="E51" s="48">
        <f t="shared" si="8"/>
        <v>0</v>
      </c>
      <c r="F51" s="48"/>
      <c r="G51" s="48"/>
      <c r="H51" s="48"/>
      <c r="I51" s="48"/>
      <c r="J51" s="49" t="e">
        <f t="shared" si="7"/>
        <v>#DIV/0!</v>
      </c>
      <c r="K51" s="32"/>
      <c r="L51" s="32"/>
    </row>
    <row r="52" spans="1:13" ht="78.75" hidden="1">
      <c r="A52" s="33" t="s">
        <v>30</v>
      </c>
      <c r="B52" s="40"/>
      <c r="C52" s="35"/>
      <c r="D52" s="48"/>
      <c r="E52" s="48">
        <f t="shared" si="8"/>
        <v>0</v>
      </c>
      <c r="F52" s="48"/>
      <c r="G52" s="48"/>
      <c r="H52" s="48"/>
      <c r="I52" s="48"/>
      <c r="J52" s="49" t="e">
        <f t="shared" si="7"/>
        <v>#DIV/0!</v>
      </c>
      <c r="K52" s="32"/>
      <c r="L52" s="32"/>
    </row>
    <row r="53" spans="1:13" ht="31.5" hidden="1" customHeight="1">
      <c r="A53" s="33" t="s">
        <v>7</v>
      </c>
      <c r="B53" s="34"/>
      <c r="C53" s="35"/>
      <c r="D53" s="48"/>
      <c r="E53" s="48">
        <f t="shared" si="8"/>
        <v>0</v>
      </c>
      <c r="F53" s="48"/>
      <c r="G53" s="48"/>
      <c r="H53" s="48"/>
      <c r="I53" s="48"/>
      <c r="J53" s="49" t="e">
        <f t="shared" si="7"/>
        <v>#DIV/0!</v>
      </c>
      <c r="K53" s="32"/>
      <c r="L53" s="32"/>
    </row>
    <row r="54" spans="1:13" ht="38.25" customHeight="1">
      <c r="A54" s="33" t="s">
        <v>6</v>
      </c>
      <c r="B54" s="34">
        <v>41.8</v>
      </c>
      <c r="C54" s="31">
        <v>0.5</v>
      </c>
      <c r="D54" s="48">
        <v>32</v>
      </c>
      <c r="E54" s="48">
        <f t="shared" si="8"/>
        <v>393.416</v>
      </c>
      <c r="F54" s="48">
        <v>3.7949999999999999</v>
      </c>
      <c r="G54" s="48">
        <v>0</v>
      </c>
      <c r="H54" s="48">
        <v>389.62099999999998</v>
      </c>
      <c r="I54" s="48"/>
      <c r="J54" s="49">
        <f t="shared" si="7"/>
        <v>12294.25</v>
      </c>
      <c r="K54" s="32" t="s">
        <v>2</v>
      </c>
      <c r="L54" s="32" t="s">
        <v>2</v>
      </c>
    </row>
    <row r="55" spans="1:13" ht="19.5" customHeight="1">
      <c r="A55" s="164">
        <v>0</v>
      </c>
      <c r="B55" s="164"/>
      <c r="C55" s="164"/>
      <c r="D55" s="164"/>
      <c r="E55" s="164"/>
      <c r="F55" s="164"/>
      <c r="G55" s="164"/>
      <c r="H55" s="105"/>
      <c r="I55" s="1"/>
      <c r="J55" s="67"/>
      <c r="K55" s="5"/>
      <c r="L55" s="5"/>
    </row>
    <row r="56" spans="1:13" ht="19.5" customHeight="1">
      <c r="A56" s="165" t="s">
        <v>45</v>
      </c>
      <c r="B56" s="165"/>
      <c r="C56" s="165"/>
      <c r="D56" s="165"/>
      <c r="E56" s="165"/>
      <c r="F56" s="165"/>
      <c r="G56" s="165"/>
      <c r="H56" s="165"/>
      <c r="I56" s="165"/>
      <c r="J56" s="165"/>
      <c r="K56" s="165"/>
      <c r="L56" s="165"/>
    </row>
    <row r="57" spans="1:13" s="57" customFormat="1" ht="29.45" customHeight="1">
      <c r="A57" s="166" t="s">
        <v>41</v>
      </c>
      <c r="B57" s="166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74"/>
    </row>
    <row r="58" spans="1:13" s="8" customFormat="1" ht="23.25" customHeight="1">
      <c r="A58" s="166" t="s">
        <v>42</v>
      </c>
      <c r="B58" s="166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54"/>
    </row>
    <row r="59" spans="1:13" ht="4.5" customHeight="1">
      <c r="A59" s="105"/>
      <c r="B59" s="105"/>
      <c r="C59" s="105"/>
      <c r="D59" s="105"/>
      <c r="E59" s="105"/>
      <c r="F59" s="105"/>
      <c r="G59" s="105"/>
      <c r="H59" s="105"/>
      <c r="I59" s="1"/>
      <c r="J59" s="67"/>
      <c r="K59" s="5"/>
      <c r="L59" s="5"/>
    </row>
    <row r="60" spans="1:13" s="29" customFormat="1" ht="42.6" customHeight="1">
      <c r="A60" s="56" t="s">
        <v>47</v>
      </c>
      <c r="B60" s="27"/>
      <c r="C60" s="27"/>
      <c r="D60" s="28"/>
      <c r="E60" s="27"/>
      <c r="F60" s="109" t="s">
        <v>48</v>
      </c>
      <c r="G60" s="27"/>
      <c r="H60" s="27"/>
      <c r="I60" s="27"/>
      <c r="J60" s="68"/>
      <c r="M60" s="55"/>
    </row>
    <row r="61" spans="1:13" ht="43.5" customHeight="1">
      <c r="A61" s="4" t="s">
        <v>9</v>
      </c>
      <c r="B61" s="2"/>
      <c r="C61" s="2"/>
      <c r="D61" s="26" t="s">
        <v>8</v>
      </c>
      <c r="E61" s="2"/>
      <c r="F61" s="2"/>
      <c r="G61" s="2"/>
      <c r="H61" s="2"/>
      <c r="I61" s="2"/>
      <c r="J61" s="69"/>
    </row>
    <row r="62" spans="1:13" ht="2.1" customHeight="1">
      <c r="A62" s="4"/>
      <c r="B62" s="2"/>
      <c r="C62" s="2"/>
      <c r="D62" s="26"/>
      <c r="E62" s="2"/>
      <c r="F62" s="2"/>
      <c r="G62" s="2"/>
      <c r="H62" s="2"/>
      <c r="I62" s="2"/>
      <c r="J62" s="69"/>
    </row>
    <row r="63" spans="1:13" ht="30" customHeight="1">
      <c r="A63" s="2" t="s">
        <v>49</v>
      </c>
      <c r="B63" s="2"/>
      <c r="C63" s="2"/>
      <c r="D63" s="2"/>
      <c r="E63" s="2"/>
      <c r="F63" s="2"/>
      <c r="G63" s="2"/>
      <c r="H63" s="2"/>
      <c r="I63" s="2"/>
    </row>
    <row r="64" spans="1:13" ht="20.100000000000001" customHeight="1">
      <c r="A64" s="50" t="s">
        <v>50</v>
      </c>
    </row>
    <row r="65" spans="1:1" customFormat="1" ht="18.95" customHeight="1">
      <c r="A65" s="50" t="s">
        <v>51</v>
      </c>
    </row>
    <row r="66" spans="1:1" customFormat="1" ht="21" customHeight="1">
      <c r="A66" s="50" t="s">
        <v>57</v>
      </c>
    </row>
  </sheetData>
  <mergeCells count="23">
    <mergeCell ref="B12:C12"/>
    <mergeCell ref="A2:L2"/>
    <mergeCell ref="A3:L3"/>
    <mergeCell ref="A4:L4"/>
    <mergeCell ref="A5:L5"/>
    <mergeCell ref="A6:L6"/>
    <mergeCell ref="A7:L7"/>
    <mergeCell ref="A55:G55"/>
    <mergeCell ref="A56:L56"/>
    <mergeCell ref="A57:L57"/>
    <mergeCell ref="A58:L58"/>
    <mergeCell ref="L9:L11"/>
    <mergeCell ref="B10:B11"/>
    <mergeCell ref="C10:C11"/>
    <mergeCell ref="E10:E11"/>
    <mergeCell ref="F10:H10"/>
    <mergeCell ref="I10:I11"/>
    <mergeCell ref="A9:A12"/>
    <mergeCell ref="B9:C9"/>
    <mergeCell ref="D9:D11"/>
    <mergeCell ref="E9:I9"/>
    <mergeCell ref="J9:J11"/>
    <mergeCell ref="K9:K11"/>
  </mergeCells>
  <pageMargins left="0.70866141732283472" right="0.70866141732283472" top="0.74803149606299213" bottom="0.74803149606299213" header="0.31496062992125984" footer="0.31496062992125984"/>
  <pageSetup paperSize="9" scale="57" fitToHeight="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3"/>
  <sheetViews>
    <sheetView view="pageBreakPreview" topLeftCell="A19" zoomScale="60" workbookViewId="0">
      <selection activeCell="K19" sqref="K19"/>
    </sheetView>
  </sheetViews>
  <sheetFormatPr defaultRowHeight="15"/>
  <cols>
    <col min="1" max="1" width="30.140625" customWidth="1"/>
    <col min="2" max="2" width="15.5703125" customWidth="1"/>
    <col min="3" max="3" width="17.42578125" customWidth="1"/>
    <col min="4" max="4" width="18" customWidth="1"/>
    <col min="5" max="5" width="14.42578125" customWidth="1"/>
    <col min="6" max="6" width="36.42578125" customWidth="1"/>
    <col min="7" max="8" width="12.5703125" customWidth="1"/>
    <col min="9" max="9" width="15.28515625" customWidth="1"/>
    <col min="10" max="10" width="16.7109375" customWidth="1"/>
    <col min="11" max="11" width="17.5703125" customWidth="1"/>
    <col min="12" max="12" width="19.42578125" customWidth="1"/>
    <col min="13" max="13" width="13" style="117" customWidth="1"/>
  </cols>
  <sheetData>
    <row r="1" spans="1:12" customFormat="1">
      <c r="L1" s="3"/>
    </row>
    <row r="2" spans="1:12" customFormat="1" ht="18.75">
      <c r="A2" s="160" t="s">
        <v>34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</row>
    <row r="3" spans="1:12" customFormat="1" ht="18.75">
      <c r="A3" s="160" t="s">
        <v>38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</row>
    <row r="4" spans="1:12" customFormat="1" ht="18.75">
      <c r="A4" s="160" t="s">
        <v>63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</row>
    <row r="5" spans="1:12" customFormat="1">
      <c r="A5" s="161" t="s">
        <v>10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</row>
    <row r="6" spans="1:12" customFormat="1" ht="15" customHeight="1">
      <c r="A6" s="186" t="s">
        <v>46</v>
      </c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</row>
    <row r="7" spans="1:12" customFormat="1" ht="15.75">
      <c r="A7" s="163" t="s">
        <v>22</v>
      </c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</row>
    <row r="9" spans="1:12" customFormat="1" ht="27" customHeight="1">
      <c r="A9" s="176" t="s">
        <v>11</v>
      </c>
      <c r="B9" s="177" t="s">
        <v>24</v>
      </c>
      <c r="C9" s="178"/>
      <c r="D9" s="170" t="s">
        <v>43</v>
      </c>
      <c r="E9" s="177" t="s">
        <v>44</v>
      </c>
      <c r="F9" s="180"/>
      <c r="G9" s="180"/>
      <c r="H9" s="180"/>
      <c r="I9" s="180"/>
      <c r="J9" s="170" t="s">
        <v>12</v>
      </c>
      <c r="K9" s="167" t="s">
        <v>39</v>
      </c>
      <c r="L9" s="167" t="s">
        <v>40</v>
      </c>
    </row>
    <row r="10" spans="1:12" customFormat="1" ht="55.5" customHeight="1">
      <c r="A10" s="176"/>
      <c r="B10" s="170" t="s">
        <v>20</v>
      </c>
      <c r="C10" s="170" t="s">
        <v>53</v>
      </c>
      <c r="D10" s="179"/>
      <c r="E10" s="170" t="s">
        <v>20</v>
      </c>
      <c r="F10" s="173" t="s">
        <v>19</v>
      </c>
      <c r="G10" s="174"/>
      <c r="H10" s="175"/>
      <c r="I10" s="170" t="s">
        <v>18</v>
      </c>
      <c r="J10" s="179"/>
      <c r="K10" s="168"/>
      <c r="L10" s="168"/>
    </row>
    <row r="11" spans="1:12" customFormat="1" ht="224.25" customHeight="1">
      <c r="A11" s="176"/>
      <c r="B11" s="171"/>
      <c r="C11" s="171"/>
      <c r="D11" s="179"/>
      <c r="E11" s="172"/>
      <c r="F11" s="112" t="s">
        <v>54</v>
      </c>
      <c r="G11" s="6" t="s">
        <v>21</v>
      </c>
      <c r="H11" s="6" t="s">
        <v>37</v>
      </c>
      <c r="I11" s="171"/>
      <c r="J11" s="171"/>
      <c r="K11" s="169"/>
      <c r="L11" s="169"/>
    </row>
    <row r="12" spans="1:12" customFormat="1" ht="19.5" customHeight="1">
      <c r="A12" s="170"/>
      <c r="B12" s="158" t="s">
        <v>25</v>
      </c>
      <c r="C12" s="159"/>
      <c r="D12" s="113" t="s">
        <v>0</v>
      </c>
      <c r="E12" s="113" t="s">
        <v>1</v>
      </c>
      <c r="F12" s="113" t="s">
        <v>1</v>
      </c>
      <c r="G12" s="113" t="s">
        <v>1</v>
      </c>
      <c r="H12" s="113" t="s">
        <v>1</v>
      </c>
      <c r="I12" s="113" t="s">
        <v>1</v>
      </c>
      <c r="J12" s="113" t="s">
        <v>17</v>
      </c>
      <c r="K12" s="113" t="s">
        <v>16</v>
      </c>
      <c r="L12" s="113" t="s">
        <v>16</v>
      </c>
    </row>
    <row r="13" spans="1:12" customFormat="1" ht="15.7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7">
        <v>10</v>
      </c>
      <c r="K13" s="7">
        <v>11</v>
      </c>
      <c r="L13" s="7">
        <v>12</v>
      </c>
    </row>
    <row r="14" spans="1:12" customFormat="1" ht="57" customHeight="1">
      <c r="A14" s="121" t="s">
        <v>13</v>
      </c>
      <c r="B14" s="122"/>
      <c r="C14" s="9"/>
      <c r="D14" s="123"/>
      <c r="E14" s="123"/>
      <c r="F14" s="123"/>
      <c r="G14" s="123"/>
      <c r="H14" s="123"/>
      <c r="I14" s="123"/>
      <c r="J14" s="123"/>
      <c r="K14" s="123"/>
      <c r="L14" s="123"/>
    </row>
    <row r="15" spans="1:12" customFormat="1" ht="15.75" customHeight="1">
      <c r="A15" s="10" t="s">
        <v>64</v>
      </c>
      <c r="B15" s="11">
        <f>B17+B18+B19+B26</f>
        <v>873.2</v>
      </c>
      <c r="C15" s="9" t="s">
        <v>32</v>
      </c>
      <c r="D15" s="11">
        <f>D17+D18+D19+D26</f>
        <v>684.5</v>
      </c>
      <c r="E15" s="12">
        <f>F15+G15+H15</f>
        <v>19187.305</v>
      </c>
      <c r="F15" s="11">
        <f>F17+F18+F19+F26</f>
        <v>1535.9059999999999</v>
      </c>
      <c r="G15" s="11">
        <f>G17+G18+G19+G26</f>
        <v>15419.096</v>
      </c>
      <c r="H15" s="11">
        <f>H17+H18+H19+H26</f>
        <v>2232.3029999999999</v>
      </c>
      <c r="I15" s="12"/>
      <c r="J15" s="124">
        <f>E15/D15*1000</f>
        <v>28031.124908692476</v>
      </c>
      <c r="K15" s="12" t="s">
        <v>2</v>
      </c>
      <c r="L15" s="12" t="s">
        <v>2</v>
      </c>
    </row>
    <row r="16" spans="1:12" customFormat="1" ht="15.75" customHeight="1">
      <c r="A16" s="13" t="s">
        <v>3</v>
      </c>
      <c r="B16" s="14"/>
      <c r="C16" s="15"/>
      <c r="D16" s="12"/>
      <c r="E16" s="12"/>
      <c r="F16" s="12"/>
      <c r="G16" s="12"/>
      <c r="H16" s="12"/>
      <c r="I16" s="12"/>
      <c r="J16" s="12"/>
      <c r="K16" s="12"/>
      <c r="L16" s="12"/>
    </row>
    <row r="17" spans="1:13" ht="15.75" customHeight="1">
      <c r="A17" s="10" t="s">
        <v>4</v>
      </c>
      <c r="B17" s="11">
        <v>12</v>
      </c>
      <c r="C17" s="9" t="s">
        <v>32</v>
      </c>
      <c r="D17" s="12">
        <v>12</v>
      </c>
      <c r="E17" s="12">
        <f>F17+G17</f>
        <v>570.40599999999995</v>
      </c>
      <c r="F17" s="12">
        <v>69.328000000000003</v>
      </c>
      <c r="G17" s="12">
        <v>501.07799999999997</v>
      </c>
      <c r="H17" s="12">
        <v>0</v>
      </c>
      <c r="I17" s="12"/>
      <c r="J17" s="124">
        <f>E17/D17*1000</f>
        <v>47533.833333333328</v>
      </c>
      <c r="K17" s="12" t="s">
        <v>2</v>
      </c>
      <c r="L17" s="12" t="s">
        <v>2</v>
      </c>
    </row>
    <row r="18" spans="1:13" ht="66" customHeight="1">
      <c r="A18" s="10" t="s">
        <v>28</v>
      </c>
      <c r="B18" s="11">
        <v>23.25</v>
      </c>
      <c r="C18" s="9" t="s">
        <v>32</v>
      </c>
      <c r="D18" s="12">
        <v>22.8</v>
      </c>
      <c r="E18" s="12">
        <f>F18+G18</f>
        <v>1366.5</v>
      </c>
      <c r="F18" s="12">
        <v>195.833</v>
      </c>
      <c r="G18" s="12">
        <v>1170.6669999999999</v>
      </c>
      <c r="H18" s="12">
        <v>0</v>
      </c>
      <c r="I18" s="12"/>
      <c r="J18" s="124">
        <f>E18/D18*1000</f>
        <v>59934.210526315786</v>
      </c>
      <c r="K18" s="12" t="s">
        <v>2</v>
      </c>
      <c r="L18" s="12" t="s">
        <v>2</v>
      </c>
      <c r="M18" s="53" t="s">
        <v>69</v>
      </c>
    </row>
    <row r="19" spans="1:13" ht="86.25" customHeight="1">
      <c r="A19" s="10" t="s">
        <v>26</v>
      </c>
      <c r="B19" s="11">
        <v>280.60000000000002</v>
      </c>
      <c r="C19" s="9">
        <v>5.5</v>
      </c>
      <c r="D19" s="12">
        <v>224.7</v>
      </c>
      <c r="E19" s="12">
        <f>F19+G19</f>
        <v>8403.4989999999998</v>
      </c>
      <c r="F19" s="12">
        <v>728.39800000000002</v>
      </c>
      <c r="G19" s="12">
        <v>7675.1009999999997</v>
      </c>
      <c r="H19" s="12">
        <v>0</v>
      </c>
      <c r="I19" s="12"/>
      <c r="J19" s="131">
        <f>E19/D19*1000</f>
        <v>37398.749443702713</v>
      </c>
      <c r="K19" s="130">
        <f>(J19/30806.6)*100</f>
        <v>121.39849721716358</v>
      </c>
      <c r="L19" s="130">
        <f>(('январь 2020'!J19+'февраль 2020'!J19+'март 2020'!J19+'апрель 2020 '!J19+'Май Новая форма'!J19)/5)/30406.4*100</f>
        <v>107.44034511055315</v>
      </c>
      <c r="M19" s="53">
        <v>30806.6</v>
      </c>
    </row>
    <row r="20" spans="1:13" ht="21.75" customHeight="1">
      <c r="A20" s="13" t="s">
        <v>23</v>
      </c>
      <c r="B20" s="11"/>
      <c r="C20" s="9"/>
      <c r="D20" s="12"/>
      <c r="E20" s="12"/>
      <c r="F20" s="12"/>
      <c r="G20" s="12"/>
      <c r="H20" s="12"/>
      <c r="I20" s="12"/>
      <c r="J20" s="124"/>
      <c r="K20" s="58"/>
      <c r="L20" s="58"/>
    </row>
    <row r="21" spans="1:13" ht="29.25" customHeight="1">
      <c r="A21" s="59" t="s">
        <v>55</v>
      </c>
      <c r="B21" s="11">
        <v>5.5</v>
      </c>
      <c r="C21" s="9">
        <v>3</v>
      </c>
      <c r="D21" s="12">
        <v>3</v>
      </c>
      <c r="E21" s="12">
        <f t="shared" ref="E21:E25" si="0">F21+G21</f>
        <v>57.250999999999998</v>
      </c>
      <c r="F21" s="12"/>
      <c r="G21" s="12">
        <v>57.250999999999998</v>
      </c>
      <c r="H21" s="12">
        <v>0</v>
      </c>
      <c r="I21" s="12"/>
      <c r="J21" s="124">
        <f t="shared" ref="J21:J26" si="1">E21/D21*1000</f>
        <v>19083.666666666664</v>
      </c>
      <c r="K21" s="58"/>
      <c r="L21" s="58"/>
    </row>
    <row r="22" spans="1:13" ht="18.75" hidden="1">
      <c r="A22" s="10" t="s">
        <v>35</v>
      </c>
      <c r="B22" s="11"/>
      <c r="C22" s="9"/>
      <c r="D22" s="12"/>
      <c r="E22" s="12">
        <f t="shared" si="0"/>
        <v>0</v>
      </c>
      <c r="F22" s="12"/>
      <c r="G22" s="12"/>
      <c r="H22" s="12"/>
      <c r="I22" s="12"/>
      <c r="J22" s="124" t="e">
        <f t="shared" si="1"/>
        <v>#DIV/0!</v>
      </c>
      <c r="K22" s="12"/>
      <c r="L22" s="12"/>
    </row>
    <row r="23" spans="1:13" ht="94.5" hidden="1">
      <c r="A23" s="10" t="s">
        <v>29</v>
      </c>
      <c r="B23" s="16"/>
      <c r="C23" s="9"/>
      <c r="D23" s="12"/>
      <c r="E23" s="12">
        <f t="shared" si="0"/>
        <v>0</v>
      </c>
      <c r="F23" s="12"/>
      <c r="G23" s="12"/>
      <c r="H23" s="12"/>
      <c r="I23" s="12"/>
      <c r="J23" s="124" t="e">
        <f t="shared" si="1"/>
        <v>#DIV/0!</v>
      </c>
      <c r="K23" s="12"/>
      <c r="L23" s="12"/>
    </row>
    <row r="24" spans="1:13" ht="78.75" hidden="1">
      <c r="A24" s="10" t="s">
        <v>30</v>
      </c>
      <c r="B24" s="16"/>
      <c r="C24" s="9"/>
      <c r="D24" s="12"/>
      <c r="E24" s="12">
        <f t="shared" si="0"/>
        <v>0</v>
      </c>
      <c r="F24" s="12"/>
      <c r="G24" s="12"/>
      <c r="H24" s="12"/>
      <c r="I24" s="12"/>
      <c r="J24" s="124" t="e">
        <f t="shared" si="1"/>
        <v>#DIV/0!</v>
      </c>
      <c r="K24" s="12"/>
      <c r="L24" s="12"/>
    </row>
    <row r="25" spans="1:13" ht="35.25" hidden="1" customHeight="1">
      <c r="A25" s="10" t="s">
        <v>7</v>
      </c>
      <c r="B25" s="11"/>
      <c r="C25" s="9"/>
      <c r="D25" s="12"/>
      <c r="E25" s="12">
        <f t="shared" si="0"/>
        <v>0</v>
      </c>
      <c r="F25" s="12"/>
      <c r="G25" s="12"/>
      <c r="H25" s="12"/>
      <c r="I25" s="12"/>
      <c r="J25" s="124" t="e">
        <f t="shared" si="1"/>
        <v>#DIV/0!</v>
      </c>
      <c r="K25" s="12"/>
      <c r="L25" s="12"/>
    </row>
    <row r="26" spans="1:13" ht="62.25" customHeight="1">
      <c r="A26" s="10" t="s">
        <v>5</v>
      </c>
      <c r="B26" s="11">
        <v>557.35</v>
      </c>
      <c r="C26" s="9">
        <v>4.08</v>
      </c>
      <c r="D26" s="12">
        <v>425</v>
      </c>
      <c r="E26" s="12">
        <f>F26+G26+H26</f>
        <v>8846.9</v>
      </c>
      <c r="F26" s="12">
        <v>542.34699999999998</v>
      </c>
      <c r="G26" s="12">
        <v>6072.25</v>
      </c>
      <c r="H26" s="12">
        <v>2232.3029999999999</v>
      </c>
      <c r="I26" s="12"/>
      <c r="J26" s="124">
        <f t="shared" si="1"/>
        <v>20816.235294117647</v>
      </c>
      <c r="K26" s="12" t="s">
        <v>2</v>
      </c>
      <c r="L26" s="12" t="s">
        <v>2</v>
      </c>
    </row>
    <row r="27" spans="1:13" ht="37.5" customHeight="1">
      <c r="A27" s="17" t="s">
        <v>14</v>
      </c>
      <c r="B27" s="18"/>
      <c r="C27" s="18"/>
      <c r="D27" s="19"/>
      <c r="E27" s="19"/>
      <c r="F27" s="19"/>
      <c r="G27" s="19"/>
      <c r="H27" s="19"/>
      <c r="I27" s="19"/>
      <c r="J27" s="19"/>
      <c r="K27" s="19"/>
      <c r="L27" s="19"/>
    </row>
    <row r="28" spans="1:13" ht="19.5" customHeight="1">
      <c r="A28" s="20" t="s">
        <v>64</v>
      </c>
      <c r="B28" s="24">
        <f>B30+B31+B40+B41+B32</f>
        <v>1256.46</v>
      </c>
      <c r="C28" s="22" t="s">
        <v>32</v>
      </c>
      <c r="D28" s="24">
        <f>D30+D31+D40+D41+D32</f>
        <v>841.6</v>
      </c>
      <c r="E28" s="43">
        <f t="shared" ref="E28:E29" si="2">F28+G28</f>
        <v>54427.573999999993</v>
      </c>
      <c r="F28" s="24">
        <f>F30+F31+F40+F41+F32</f>
        <v>4691.0689999999995</v>
      </c>
      <c r="G28" s="24">
        <f>G30+G31+G40+G41+G32</f>
        <v>49736.504999999997</v>
      </c>
      <c r="H28" s="19"/>
      <c r="I28" s="19"/>
      <c r="J28" s="43">
        <f>E28/D28*1000</f>
        <v>64671.54705323193</v>
      </c>
      <c r="K28" s="19" t="s">
        <v>2</v>
      </c>
      <c r="L28" s="19" t="s">
        <v>2</v>
      </c>
    </row>
    <row r="29" spans="1:13" ht="15.75" customHeight="1">
      <c r="A29" s="23" t="s">
        <v>3</v>
      </c>
      <c r="B29" s="24"/>
      <c r="C29" s="24"/>
      <c r="D29" s="19"/>
      <c r="E29" s="43">
        <f t="shared" si="2"/>
        <v>0</v>
      </c>
      <c r="F29" s="19"/>
      <c r="G29" s="19"/>
      <c r="H29" s="19"/>
      <c r="I29" s="19"/>
      <c r="J29" s="19"/>
      <c r="K29" s="19"/>
      <c r="L29" s="19"/>
    </row>
    <row r="30" spans="1:13" ht="30.75" customHeight="1">
      <c r="A30" s="20" t="s">
        <v>4</v>
      </c>
      <c r="B30" s="21">
        <v>23</v>
      </c>
      <c r="C30" s="22" t="s">
        <v>32</v>
      </c>
      <c r="D30" s="19">
        <v>22</v>
      </c>
      <c r="E30" s="43">
        <f>F30+G30</f>
        <v>1431.556</v>
      </c>
      <c r="F30" s="19">
        <v>119.10599999999999</v>
      </c>
      <c r="G30" s="43">
        <v>1312.45</v>
      </c>
      <c r="H30" s="19"/>
      <c r="I30" s="19"/>
      <c r="J30" s="43">
        <f>E30/D30*1000</f>
        <v>65070.727272727265</v>
      </c>
      <c r="K30" s="19" t="s">
        <v>2</v>
      </c>
      <c r="L30" s="19" t="s">
        <v>2</v>
      </c>
    </row>
    <row r="31" spans="1:13" ht="152.25" customHeight="1">
      <c r="A31" s="20" t="s">
        <v>36</v>
      </c>
      <c r="B31" s="21">
        <v>50.75</v>
      </c>
      <c r="C31" s="22" t="s">
        <v>32</v>
      </c>
      <c r="D31" s="19">
        <v>45.5</v>
      </c>
      <c r="E31" s="43">
        <f t="shared" ref="E31" si="3">F31+G31</f>
        <v>6196.7479999999996</v>
      </c>
      <c r="F31" s="19">
        <v>870.23099999999999</v>
      </c>
      <c r="G31" s="19">
        <v>5326.5169999999998</v>
      </c>
      <c r="H31" s="19"/>
      <c r="I31" s="19"/>
      <c r="J31" s="43">
        <f t="shared" ref="J31:J41" si="4">E31/D31*1000</f>
        <v>136192.26373626373</v>
      </c>
      <c r="K31" s="19" t="s">
        <v>2</v>
      </c>
      <c r="L31" s="19" t="s">
        <v>2</v>
      </c>
    </row>
    <row r="32" spans="1:13" ht="97.5" customHeight="1">
      <c r="A32" s="20" t="s">
        <v>27</v>
      </c>
      <c r="B32" s="21">
        <v>751.11</v>
      </c>
      <c r="C32" s="18">
        <v>16.309999999999999</v>
      </c>
      <c r="D32" s="19">
        <v>434.1</v>
      </c>
      <c r="E32" s="43">
        <f>F32+G32</f>
        <v>39544.589</v>
      </c>
      <c r="F32" s="19">
        <v>3273.529</v>
      </c>
      <c r="G32" s="43">
        <v>36271.06</v>
      </c>
      <c r="H32" s="19"/>
      <c r="I32" s="19"/>
      <c r="J32" s="132">
        <f t="shared" si="4"/>
        <v>91095.574752361208</v>
      </c>
      <c r="K32" s="43">
        <f>(J32/33117.3)*100</f>
        <v>275.06944935837521</v>
      </c>
      <c r="L32" s="43">
        <f>((('январь 2020'!J32+'февраль 2020'!J32+'март 2020'!J32+'апрель 2020 '!J32+'Май Новая форма'!J32)/5)/32347.2)*100</f>
        <v>140.21340712522269</v>
      </c>
      <c r="M32" s="52">
        <v>33117.300000000003</v>
      </c>
    </row>
    <row r="33" spans="1:13" ht="17.25" customHeight="1">
      <c r="A33" s="23" t="s">
        <v>23</v>
      </c>
      <c r="B33" s="21"/>
      <c r="C33" s="18"/>
      <c r="D33" s="19"/>
      <c r="E33" s="43">
        <f t="shared" ref="E33:E41" si="5">F33+G33</f>
        <v>0</v>
      </c>
      <c r="F33" s="19"/>
      <c r="G33" s="19"/>
      <c r="H33" s="19"/>
      <c r="I33" s="19"/>
      <c r="J33" s="43"/>
      <c r="K33" s="19"/>
      <c r="L33" s="19"/>
    </row>
    <row r="34" spans="1:13" ht="22.5" customHeight="1">
      <c r="A34" s="23" t="s">
        <v>33</v>
      </c>
      <c r="B34" s="25">
        <v>638.41999999999996</v>
      </c>
      <c r="C34" s="18">
        <v>15.85</v>
      </c>
      <c r="D34" s="19">
        <v>392.8</v>
      </c>
      <c r="E34" s="43">
        <f t="shared" si="5"/>
        <v>36324.816000000006</v>
      </c>
      <c r="F34" s="19">
        <v>3227.3040000000001</v>
      </c>
      <c r="G34" s="19">
        <v>33097.512000000002</v>
      </c>
      <c r="H34" s="19"/>
      <c r="I34" s="19"/>
      <c r="J34" s="43">
        <f t="shared" si="4"/>
        <v>92476.619144602868</v>
      </c>
      <c r="K34" s="19"/>
      <c r="L34" s="19"/>
    </row>
    <row r="35" spans="1:13" ht="81" hidden="1" customHeight="1">
      <c r="A35" s="23" t="s">
        <v>56</v>
      </c>
      <c r="B35" s="25"/>
      <c r="C35" s="18"/>
      <c r="D35" s="19"/>
      <c r="E35" s="43">
        <f t="shared" si="5"/>
        <v>0</v>
      </c>
      <c r="F35" s="19"/>
      <c r="G35" s="19"/>
      <c r="H35" s="19"/>
      <c r="I35" s="19"/>
      <c r="J35" s="43" t="e">
        <f t="shared" si="4"/>
        <v>#DIV/0!</v>
      </c>
      <c r="K35" s="19"/>
      <c r="L35" s="19"/>
    </row>
    <row r="36" spans="1:13" ht="27" customHeight="1">
      <c r="A36" s="125" t="s">
        <v>55</v>
      </c>
      <c r="B36" s="25">
        <v>13</v>
      </c>
      <c r="C36" s="18">
        <v>0.25</v>
      </c>
      <c r="D36" s="19">
        <v>6</v>
      </c>
      <c r="E36" s="43">
        <f t="shared" si="5"/>
        <v>493.20100000000002</v>
      </c>
      <c r="F36" s="43"/>
      <c r="G36" s="19">
        <v>493.20100000000002</v>
      </c>
      <c r="H36" s="19"/>
      <c r="I36" s="19"/>
      <c r="J36" s="43">
        <f t="shared" si="4"/>
        <v>82200.166666666672</v>
      </c>
      <c r="K36" s="19"/>
      <c r="L36" s="19"/>
    </row>
    <row r="37" spans="1:13" ht="18.75" hidden="1">
      <c r="A37" s="20" t="s">
        <v>35</v>
      </c>
      <c r="B37" s="21"/>
      <c r="C37" s="22"/>
      <c r="D37" s="19"/>
      <c r="E37" s="43">
        <f t="shared" si="5"/>
        <v>0</v>
      </c>
      <c r="F37" s="19"/>
      <c r="G37" s="19"/>
      <c r="H37" s="19"/>
      <c r="I37" s="19"/>
      <c r="J37" s="43" t="e">
        <f t="shared" si="4"/>
        <v>#DIV/0!</v>
      </c>
      <c r="K37" s="19"/>
      <c r="L37" s="19"/>
    </row>
    <row r="38" spans="1:13" ht="84.75" hidden="1" customHeight="1">
      <c r="A38" s="20" t="s">
        <v>29</v>
      </c>
      <c r="B38" s="60"/>
      <c r="C38" s="22"/>
      <c r="D38" s="19"/>
      <c r="E38" s="43">
        <f t="shared" si="5"/>
        <v>0</v>
      </c>
      <c r="F38" s="19"/>
      <c r="G38" s="19"/>
      <c r="H38" s="19"/>
      <c r="I38" s="19"/>
      <c r="J38" s="43" t="e">
        <f t="shared" si="4"/>
        <v>#DIV/0!</v>
      </c>
      <c r="K38" s="19"/>
      <c r="L38" s="19"/>
    </row>
    <row r="39" spans="1:13" ht="78.75" hidden="1">
      <c r="A39" s="20" t="s">
        <v>30</v>
      </c>
      <c r="B39" s="60"/>
      <c r="C39" s="22"/>
      <c r="D39" s="19"/>
      <c r="E39" s="43">
        <f t="shared" si="5"/>
        <v>0</v>
      </c>
      <c r="F39" s="19"/>
      <c r="G39" s="19"/>
      <c r="H39" s="19"/>
      <c r="I39" s="19"/>
      <c r="J39" s="43" t="e">
        <f t="shared" si="4"/>
        <v>#DIV/0!</v>
      </c>
      <c r="K39" s="19"/>
      <c r="L39" s="19"/>
    </row>
    <row r="40" spans="1:13" ht="37.5" customHeight="1">
      <c r="A40" s="20" t="s">
        <v>7</v>
      </c>
      <c r="B40" s="21">
        <v>15</v>
      </c>
      <c r="C40" s="22">
        <v>0</v>
      </c>
      <c r="D40" s="19">
        <v>11</v>
      </c>
      <c r="E40" s="43">
        <f t="shared" si="5"/>
        <v>382.17200000000003</v>
      </c>
      <c r="F40" s="19">
        <v>26.134</v>
      </c>
      <c r="G40" s="19">
        <v>356.03800000000001</v>
      </c>
      <c r="H40" s="19"/>
      <c r="I40" s="19"/>
      <c r="J40" s="43">
        <f t="shared" si="4"/>
        <v>34742.909090909096</v>
      </c>
      <c r="K40" s="19"/>
      <c r="L40" s="19"/>
    </row>
    <row r="41" spans="1:13" ht="33" customHeight="1">
      <c r="A41" s="20" t="s">
        <v>5</v>
      </c>
      <c r="B41" s="21">
        <v>416.6</v>
      </c>
      <c r="C41" s="22">
        <v>4.75</v>
      </c>
      <c r="D41" s="19">
        <v>329</v>
      </c>
      <c r="E41" s="43">
        <f t="shared" si="5"/>
        <v>6872.509</v>
      </c>
      <c r="F41" s="19">
        <v>402.06900000000002</v>
      </c>
      <c r="G41" s="19">
        <v>6470.44</v>
      </c>
      <c r="H41" s="19"/>
      <c r="I41" s="19"/>
      <c r="J41" s="43">
        <f t="shared" si="4"/>
        <v>20889.08510638298</v>
      </c>
      <c r="K41" s="19" t="s">
        <v>2</v>
      </c>
      <c r="L41" s="19" t="s">
        <v>2</v>
      </c>
    </row>
    <row r="42" spans="1:13" ht="102" customHeight="1">
      <c r="A42" s="126" t="s">
        <v>65</v>
      </c>
      <c r="B42" s="127" t="s">
        <v>32</v>
      </c>
      <c r="C42" s="127" t="s">
        <v>32</v>
      </c>
      <c r="D42" s="127">
        <v>310</v>
      </c>
      <c r="E42" s="127" t="s">
        <v>32</v>
      </c>
      <c r="F42" s="127" t="s">
        <v>32</v>
      </c>
      <c r="G42" s="128">
        <v>515.27499999999998</v>
      </c>
      <c r="H42" s="127"/>
      <c r="I42" s="127" t="s">
        <v>32</v>
      </c>
      <c r="J42" s="127" t="s">
        <v>32</v>
      </c>
      <c r="K42" s="127" t="s">
        <v>32</v>
      </c>
      <c r="L42" s="127" t="s">
        <v>32</v>
      </c>
    </row>
    <row r="43" spans="1:13" ht="54" customHeight="1">
      <c r="A43" s="30" t="s">
        <v>15</v>
      </c>
      <c r="B43" s="31"/>
      <c r="C43" s="31"/>
      <c r="D43" s="32"/>
      <c r="E43" s="32"/>
      <c r="F43" s="32"/>
      <c r="G43" s="32"/>
      <c r="H43" s="32"/>
      <c r="I43" s="32"/>
      <c r="J43" s="32"/>
      <c r="K43" s="32"/>
      <c r="L43" s="32"/>
    </row>
    <row r="44" spans="1:13" ht="15.75" customHeight="1">
      <c r="A44" s="33" t="s">
        <v>64</v>
      </c>
      <c r="B44" s="34">
        <f>B47+B46+B48+B55</f>
        <v>117.08</v>
      </c>
      <c r="C44" s="35" t="s">
        <v>32</v>
      </c>
      <c r="D44" s="32">
        <f>D46+D47+D48+D55</f>
        <v>77.8</v>
      </c>
      <c r="E44" s="32">
        <f>F44+H44</f>
        <v>2718.248</v>
      </c>
      <c r="F44" s="32">
        <f>F46+F47+F48+F55</f>
        <v>299.84700000000004</v>
      </c>
      <c r="G44" s="32"/>
      <c r="H44" s="32">
        <f>H46+H47+H48+H55</f>
        <v>2418.4009999999998</v>
      </c>
      <c r="I44" s="32"/>
      <c r="J44" s="129">
        <f t="shared" ref="J44:J47" si="6">E44/D44*1000</f>
        <v>34938.920308483292</v>
      </c>
      <c r="K44" s="32" t="s">
        <v>2</v>
      </c>
      <c r="L44" s="32" t="s">
        <v>2</v>
      </c>
    </row>
    <row r="45" spans="1:13" ht="15.75" customHeight="1">
      <c r="A45" s="36" t="s">
        <v>3</v>
      </c>
      <c r="B45" s="37"/>
      <c r="C45" s="37"/>
      <c r="D45" s="32"/>
      <c r="E45" s="32"/>
      <c r="F45" s="32"/>
      <c r="G45" s="32"/>
      <c r="H45" s="32"/>
      <c r="I45" s="32"/>
      <c r="J45" s="129"/>
      <c r="K45" s="32"/>
      <c r="L45" s="32"/>
    </row>
    <row r="46" spans="1:13" ht="15.75" customHeight="1">
      <c r="A46" s="33" t="s">
        <v>4</v>
      </c>
      <c r="B46" s="34">
        <v>4</v>
      </c>
      <c r="C46" s="35" t="s">
        <v>32</v>
      </c>
      <c r="D46" s="32">
        <v>4</v>
      </c>
      <c r="E46" s="32">
        <f t="shared" ref="E46:E47" si="7">F46+H46</f>
        <v>293.11200000000002</v>
      </c>
      <c r="F46" s="32">
        <v>55.390999999999998</v>
      </c>
      <c r="G46" s="32"/>
      <c r="H46" s="32">
        <v>237.721</v>
      </c>
      <c r="I46" s="32"/>
      <c r="J46" s="129">
        <f t="shared" si="6"/>
        <v>73278</v>
      </c>
      <c r="K46" s="32" t="s">
        <v>2</v>
      </c>
      <c r="L46" s="32" t="s">
        <v>2</v>
      </c>
    </row>
    <row r="47" spans="1:13" ht="69" customHeight="1">
      <c r="A47" s="33" t="s">
        <v>28</v>
      </c>
      <c r="B47" s="34">
        <v>3</v>
      </c>
      <c r="C47" s="35" t="s">
        <v>32</v>
      </c>
      <c r="D47" s="32">
        <v>3</v>
      </c>
      <c r="E47" s="32">
        <f t="shared" si="7"/>
        <v>118.37299999999999</v>
      </c>
      <c r="F47" s="32">
        <v>4.1269999999999998</v>
      </c>
      <c r="G47" s="32"/>
      <c r="H47" s="32">
        <v>114.246</v>
      </c>
      <c r="I47" s="32"/>
      <c r="J47" s="129">
        <f t="shared" si="6"/>
        <v>39457.666666666664</v>
      </c>
      <c r="K47" s="32" t="s">
        <v>2</v>
      </c>
      <c r="L47" s="32" t="s">
        <v>2</v>
      </c>
    </row>
    <row r="48" spans="1:13" ht="82.5" customHeight="1">
      <c r="A48" s="38" t="s">
        <v>31</v>
      </c>
      <c r="B48" s="39">
        <v>68.28</v>
      </c>
      <c r="C48" s="61">
        <v>8.15</v>
      </c>
      <c r="D48" s="32">
        <v>38.799999999999997</v>
      </c>
      <c r="E48" s="32">
        <f>F48+H48</f>
        <v>1689.0529999999999</v>
      </c>
      <c r="F48" s="32">
        <v>199.68700000000001</v>
      </c>
      <c r="G48" s="32"/>
      <c r="H48" s="32">
        <v>1489.366</v>
      </c>
      <c r="I48" s="32"/>
      <c r="J48" s="129">
        <f>E48/D48*1000</f>
        <v>43532.293814432989</v>
      </c>
      <c r="K48" s="133">
        <f>(J48/32347.2)*100</f>
        <v>134.57824422031271</v>
      </c>
      <c r="L48" s="133">
        <f>((('январь 2020'!J47+'февраль 2020'!J47+'март 2020'!J47+'апрель 2020 '!J47+'Май Новая форма'!J48)/5)/32347.2)*100</f>
        <v>109.7568157900579</v>
      </c>
      <c r="M48" s="53">
        <v>32347.200000000001</v>
      </c>
    </row>
    <row r="49" spans="1:13" ht="16.5" customHeight="1">
      <c r="A49" s="36" t="s">
        <v>23</v>
      </c>
      <c r="B49" s="39"/>
      <c r="C49" s="61"/>
      <c r="D49" s="32"/>
      <c r="E49" s="32"/>
      <c r="F49" s="32"/>
      <c r="G49" s="32"/>
      <c r="H49" s="32"/>
      <c r="I49" s="32"/>
      <c r="J49" s="129"/>
      <c r="K49" s="62"/>
      <c r="L49" s="62"/>
    </row>
    <row r="50" spans="1:13" ht="25.5" customHeight="1">
      <c r="A50" s="63" t="s">
        <v>55</v>
      </c>
      <c r="B50" s="39">
        <v>4</v>
      </c>
      <c r="C50" s="61">
        <v>0</v>
      </c>
      <c r="D50" s="32">
        <v>2.8</v>
      </c>
      <c r="E50" s="32">
        <f t="shared" ref="E50:E55" si="8">F50+H50</f>
        <v>128.03399999999999</v>
      </c>
      <c r="F50" s="32"/>
      <c r="G50" s="32"/>
      <c r="H50" s="32">
        <v>128.03399999999999</v>
      </c>
      <c r="I50" s="32"/>
      <c r="J50" s="129">
        <f t="shared" ref="J50:J55" si="9">E50/D50*1000</f>
        <v>45726.428571428572</v>
      </c>
      <c r="K50" s="62"/>
      <c r="L50" s="62"/>
    </row>
    <row r="51" spans="1:13" ht="18.75" hidden="1">
      <c r="A51" s="33" t="s">
        <v>35</v>
      </c>
      <c r="B51" s="34"/>
      <c r="C51" s="35"/>
      <c r="D51" s="32"/>
      <c r="E51" s="32">
        <f t="shared" si="8"/>
        <v>0</v>
      </c>
      <c r="F51" s="32"/>
      <c r="G51" s="32"/>
      <c r="H51" s="32"/>
      <c r="I51" s="32"/>
      <c r="J51" s="129" t="e">
        <f t="shared" si="9"/>
        <v>#DIV/0!</v>
      </c>
      <c r="K51" s="32"/>
      <c r="L51" s="32"/>
    </row>
    <row r="52" spans="1:13" ht="80.25" hidden="1" customHeight="1">
      <c r="A52" s="33" t="s">
        <v>29</v>
      </c>
      <c r="B52" s="40"/>
      <c r="C52" s="35"/>
      <c r="D52" s="32"/>
      <c r="E52" s="32">
        <f t="shared" si="8"/>
        <v>0</v>
      </c>
      <c r="F52" s="32"/>
      <c r="G52" s="32"/>
      <c r="H52" s="32"/>
      <c r="I52" s="32"/>
      <c r="J52" s="129" t="e">
        <f t="shared" si="9"/>
        <v>#DIV/0!</v>
      </c>
      <c r="K52" s="32"/>
      <c r="L52" s="32"/>
    </row>
    <row r="53" spans="1:13" ht="78.75" hidden="1">
      <c r="A53" s="33" t="s">
        <v>30</v>
      </c>
      <c r="B53" s="40"/>
      <c r="C53" s="35"/>
      <c r="D53" s="32"/>
      <c r="E53" s="32">
        <f t="shared" si="8"/>
        <v>0</v>
      </c>
      <c r="F53" s="32"/>
      <c r="G53" s="32"/>
      <c r="H53" s="32"/>
      <c r="I53" s="32"/>
      <c r="J53" s="129" t="e">
        <f t="shared" si="9"/>
        <v>#DIV/0!</v>
      </c>
      <c r="K53" s="32"/>
      <c r="L53" s="32"/>
    </row>
    <row r="54" spans="1:13" ht="31.5" hidden="1" customHeight="1">
      <c r="A54" s="33" t="s">
        <v>7</v>
      </c>
      <c r="B54" s="34"/>
      <c r="C54" s="35"/>
      <c r="D54" s="32"/>
      <c r="E54" s="32">
        <f t="shared" si="8"/>
        <v>0</v>
      </c>
      <c r="F54" s="32"/>
      <c r="G54" s="32"/>
      <c r="H54" s="32"/>
      <c r="I54" s="32"/>
      <c r="J54" s="129" t="e">
        <f t="shared" si="9"/>
        <v>#DIV/0!</v>
      </c>
      <c r="K54" s="32"/>
      <c r="L54" s="32"/>
    </row>
    <row r="55" spans="1:13" ht="38.25" customHeight="1">
      <c r="A55" s="33" t="s">
        <v>6</v>
      </c>
      <c r="B55" s="34">
        <v>41.8</v>
      </c>
      <c r="C55" s="35">
        <v>0.5</v>
      </c>
      <c r="D55" s="32">
        <v>32</v>
      </c>
      <c r="E55" s="32">
        <f t="shared" si="8"/>
        <v>617.71</v>
      </c>
      <c r="F55" s="32">
        <v>40.642000000000003</v>
      </c>
      <c r="G55" s="32"/>
      <c r="H55" s="32">
        <v>577.06799999999998</v>
      </c>
      <c r="I55" s="32"/>
      <c r="J55" s="129">
        <f t="shared" si="9"/>
        <v>19303.4375</v>
      </c>
      <c r="K55" s="32" t="s">
        <v>2</v>
      </c>
      <c r="L55" s="32" t="s">
        <v>2</v>
      </c>
    </row>
    <row r="56" spans="1:13" ht="19.5" customHeight="1">
      <c r="A56" s="164" t="s">
        <v>66</v>
      </c>
      <c r="B56" s="164"/>
      <c r="C56" s="164"/>
      <c r="D56" s="164"/>
      <c r="E56" s="164"/>
      <c r="F56" s="164"/>
      <c r="G56" s="164"/>
      <c r="H56" s="111"/>
      <c r="I56" s="1"/>
      <c r="J56" s="1"/>
      <c r="K56" s="5"/>
      <c r="L56" s="5"/>
    </row>
    <row r="57" spans="1:13" ht="19.5" customHeight="1">
      <c r="A57" s="165" t="s">
        <v>45</v>
      </c>
      <c r="B57" s="165"/>
      <c r="C57" s="165"/>
      <c r="D57" s="165"/>
      <c r="E57" s="165"/>
      <c r="F57" s="165"/>
      <c r="G57" s="165"/>
      <c r="H57" s="165"/>
      <c r="I57" s="165"/>
      <c r="J57" s="165"/>
      <c r="K57" s="165"/>
      <c r="L57" s="165"/>
    </row>
    <row r="58" spans="1:13" s="57" customFormat="1" ht="23.25" customHeight="1">
      <c r="A58" s="166" t="s">
        <v>41</v>
      </c>
      <c r="B58" s="166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18"/>
    </row>
    <row r="59" spans="1:13" s="8" customFormat="1" ht="23.25" customHeight="1">
      <c r="A59" s="166" t="s">
        <v>42</v>
      </c>
      <c r="B59" s="166"/>
      <c r="C59" s="166"/>
      <c r="D59" s="166"/>
      <c r="E59" s="166"/>
      <c r="F59" s="166"/>
      <c r="G59" s="166"/>
      <c r="H59" s="166"/>
      <c r="I59" s="166"/>
      <c r="J59" s="166"/>
      <c r="K59" s="166"/>
      <c r="L59" s="166"/>
      <c r="M59" s="119"/>
    </row>
    <row r="60" spans="1:13" ht="15" customHeight="1">
      <c r="A60" s="165" t="s">
        <v>67</v>
      </c>
      <c r="B60" s="165"/>
      <c r="C60" s="165"/>
      <c r="D60" s="165"/>
      <c r="E60" s="165"/>
      <c r="F60" s="165"/>
      <c r="G60" s="165"/>
      <c r="H60" s="165"/>
      <c r="I60" s="165"/>
      <c r="J60" s="165"/>
      <c r="K60" s="165"/>
      <c r="L60" s="165"/>
    </row>
    <row r="61" spans="1:13" s="29" customFormat="1" ht="86.25" customHeight="1">
      <c r="A61" s="27" t="s">
        <v>68</v>
      </c>
      <c r="B61" s="27"/>
      <c r="C61" s="27"/>
      <c r="D61" s="27"/>
      <c r="E61" s="27"/>
      <c r="F61" s="27" t="s">
        <v>48</v>
      </c>
      <c r="G61" s="27"/>
      <c r="H61" s="27"/>
      <c r="I61" s="27"/>
      <c r="J61" s="114"/>
      <c r="M61" s="120"/>
    </row>
    <row r="62" spans="1:13" ht="18.75">
      <c r="A62" s="2"/>
      <c r="B62" s="2"/>
      <c r="C62" s="2"/>
      <c r="D62" s="2" t="s">
        <v>8</v>
      </c>
      <c r="E62" s="2"/>
      <c r="F62" s="2"/>
      <c r="G62" s="2"/>
      <c r="H62" s="2"/>
      <c r="I62" s="2"/>
      <c r="J62" s="116"/>
    </row>
    <row r="63" spans="1:13" ht="18.75">
      <c r="A63" s="2" t="s">
        <v>9</v>
      </c>
      <c r="B63" s="2"/>
      <c r="C63" s="2"/>
      <c r="D63" s="2"/>
      <c r="E63" s="2"/>
      <c r="F63" s="2"/>
      <c r="G63" s="2"/>
      <c r="H63" s="2"/>
      <c r="I63" s="2"/>
    </row>
  </sheetData>
  <mergeCells count="24">
    <mergeCell ref="A56:G56"/>
    <mergeCell ref="A57:L57"/>
    <mergeCell ref="A58:L58"/>
    <mergeCell ref="A59:L59"/>
    <mergeCell ref="A60:L60"/>
    <mergeCell ref="L9:L11"/>
    <mergeCell ref="B10:B11"/>
    <mergeCell ref="C10:C11"/>
    <mergeCell ref="E10:E11"/>
    <mergeCell ref="F10:H10"/>
    <mergeCell ref="I10:I11"/>
    <mergeCell ref="K9:K11"/>
    <mergeCell ref="A9:A12"/>
    <mergeCell ref="B9:C9"/>
    <mergeCell ref="D9:D11"/>
    <mergeCell ref="E9:I9"/>
    <mergeCell ref="J9:J11"/>
    <mergeCell ref="B12:C12"/>
    <mergeCell ref="A7:L7"/>
    <mergeCell ref="A2:L2"/>
    <mergeCell ref="A3:L3"/>
    <mergeCell ref="A4:L4"/>
    <mergeCell ref="A5:L5"/>
    <mergeCell ref="A6:L6"/>
  </mergeCells>
  <pageMargins left="0.70866141732283472" right="0.70866141732283472" top="0.74803149606299213" bottom="0.74803149606299213" header="0.31496062992125984" footer="0.31496062992125984"/>
  <pageSetup paperSize="9" scale="57" fitToHeight="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3"/>
  <sheetViews>
    <sheetView view="pageBreakPreview" topLeftCell="A44" zoomScale="60" zoomScaleNormal="74" workbookViewId="0">
      <selection activeCell="L19" sqref="L19"/>
    </sheetView>
  </sheetViews>
  <sheetFormatPr defaultRowHeight="15"/>
  <cols>
    <col min="1" max="1" width="30.140625" customWidth="1"/>
    <col min="2" max="2" width="15.5703125" customWidth="1"/>
    <col min="3" max="3" width="17.42578125" customWidth="1"/>
    <col min="4" max="4" width="18" customWidth="1"/>
    <col min="5" max="5" width="14.42578125" customWidth="1"/>
    <col min="6" max="6" width="36.42578125" customWidth="1"/>
    <col min="7" max="8" width="12.5703125" customWidth="1"/>
    <col min="9" max="9" width="15.28515625" customWidth="1"/>
    <col min="10" max="10" width="16.7109375" customWidth="1"/>
    <col min="11" max="11" width="17.5703125" customWidth="1"/>
    <col min="12" max="12" width="19.42578125" customWidth="1"/>
    <col min="13" max="13" width="13" style="117" customWidth="1"/>
  </cols>
  <sheetData>
    <row r="1" spans="1:12" customFormat="1">
      <c r="L1" s="3"/>
    </row>
    <row r="2" spans="1:12" customFormat="1" ht="18.75">
      <c r="A2" s="160" t="s">
        <v>34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</row>
    <row r="3" spans="1:12" customFormat="1" ht="18.75">
      <c r="A3" s="160" t="s">
        <v>38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</row>
    <row r="4" spans="1:12" customFormat="1" ht="18.75">
      <c r="A4" s="187" t="s">
        <v>70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</row>
    <row r="5" spans="1:12" customFormat="1">
      <c r="A5" s="161" t="s">
        <v>10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</row>
    <row r="6" spans="1:12" customFormat="1" ht="15" customHeight="1">
      <c r="A6" s="186" t="s">
        <v>46</v>
      </c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</row>
    <row r="7" spans="1:12" customFormat="1" ht="15.75">
      <c r="A7" s="163" t="s">
        <v>22</v>
      </c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</row>
    <row r="9" spans="1:12" customFormat="1" ht="27" customHeight="1">
      <c r="A9" s="176" t="s">
        <v>11</v>
      </c>
      <c r="B9" s="177" t="s">
        <v>24</v>
      </c>
      <c r="C9" s="178"/>
      <c r="D9" s="170" t="s">
        <v>43</v>
      </c>
      <c r="E9" s="177" t="s">
        <v>44</v>
      </c>
      <c r="F9" s="180"/>
      <c r="G9" s="180"/>
      <c r="H9" s="180"/>
      <c r="I9" s="180"/>
      <c r="J9" s="170" t="s">
        <v>12</v>
      </c>
      <c r="K9" s="167" t="s">
        <v>39</v>
      </c>
      <c r="L9" s="167" t="s">
        <v>40</v>
      </c>
    </row>
    <row r="10" spans="1:12" customFormat="1" ht="55.5" customHeight="1">
      <c r="A10" s="176"/>
      <c r="B10" s="170" t="s">
        <v>20</v>
      </c>
      <c r="C10" s="170" t="s">
        <v>53</v>
      </c>
      <c r="D10" s="179"/>
      <c r="E10" s="170" t="s">
        <v>20</v>
      </c>
      <c r="F10" s="173" t="s">
        <v>19</v>
      </c>
      <c r="G10" s="174"/>
      <c r="H10" s="175"/>
      <c r="I10" s="170" t="s">
        <v>18</v>
      </c>
      <c r="J10" s="179"/>
      <c r="K10" s="168"/>
      <c r="L10" s="168"/>
    </row>
    <row r="11" spans="1:12" customFormat="1" ht="224.25" customHeight="1">
      <c r="A11" s="176"/>
      <c r="B11" s="171"/>
      <c r="C11" s="171"/>
      <c r="D11" s="179"/>
      <c r="E11" s="172"/>
      <c r="F11" s="136" t="s">
        <v>54</v>
      </c>
      <c r="G11" s="6" t="s">
        <v>21</v>
      </c>
      <c r="H11" s="6" t="s">
        <v>37</v>
      </c>
      <c r="I11" s="171"/>
      <c r="J11" s="171"/>
      <c r="K11" s="169"/>
      <c r="L11" s="169"/>
    </row>
    <row r="12" spans="1:12" customFormat="1" ht="19.5" customHeight="1">
      <c r="A12" s="170"/>
      <c r="B12" s="158" t="s">
        <v>25</v>
      </c>
      <c r="C12" s="159"/>
      <c r="D12" s="137" t="s">
        <v>0</v>
      </c>
      <c r="E12" s="137" t="s">
        <v>1</v>
      </c>
      <c r="F12" s="137" t="s">
        <v>1</v>
      </c>
      <c r="G12" s="137" t="s">
        <v>1</v>
      </c>
      <c r="H12" s="137" t="s">
        <v>1</v>
      </c>
      <c r="I12" s="137" t="s">
        <v>1</v>
      </c>
      <c r="J12" s="137" t="s">
        <v>17</v>
      </c>
      <c r="K12" s="137" t="s">
        <v>16</v>
      </c>
      <c r="L12" s="137" t="s">
        <v>16</v>
      </c>
    </row>
    <row r="13" spans="1:12" customFormat="1" ht="15.7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7">
        <v>10</v>
      </c>
      <c r="K13" s="7">
        <v>11</v>
      </c>
      <c r="L13" s="7">
        <v>12</v>
      </c>
    </row>
    <row r="14" spans="1:12" customFormat="1" ht="47.1" customHeight="1">
      <c r="A14" s="121" t="s">
        <v>13</v>
      </c>
      <c r="B14" s="122"/>
      <c r="C14" s="9"/>
      <c r="D14" s="123"/>
      <c r="E14" s="123"/>
      <c r="F14" s="123"/>
      <c r="G14" s="123"/>
      <c r="H14" s="123"/>
      <c r="I14" s="123"/>
      <c r="J14" s="123"/>
      <c r="K14" s="123"/>
      <c r="L14" s="123"/>
    </row>
    <row r="15" spans="1:12" customFormat="1" ht="15.75" customHeight="1">
      <c r="A15" s="10" t="s">
        <v>64</v>
      </c>
      <c r="B15" s="11">
        <f>B17+B18+B19+B26</f>
        <v>873.2</v>
      </c>
      <c r="C15" s="9" t="s">
        <v>32</v>
      </c>
      <c r="D15" s="11">
        <f>D17+D18+D19+D26</f>
        <v>680.9</v>
      </c>
      <c r="E15" s="12">
        <f>F15+G15+H15</f>
        <v>14774.224</v>
      </c>
      <c r="F15" s="11">
        <f>F17+F18+F19+F26+F21</f>
        <v>1090.702</v>
      </c>
      <c r="G15" s="11">
        <f>G17+G18+G19+G26</f>
        <v>11892.563</v>
      </c>
      <c r="H15" s="11">
        <f>H17+H18+H19+H26</f>
        <v>1790.9590000000001</v>
      </c>
      <c r="I15" s="12"/>
      <c r="J15" s="124">
        <f>E15/D15*1000</f>
        <v>21698.081950359818</v>
      </c>
      <c r="K15" s="12" t="s">
        <v>2</v>
      </c>
      <c r="L15" s="12" t="s">
        <v>2</v>
      </c>
    </row>
    <row r="16" spans="1:12" customFormat="1" ht="15.75" customHeight="1">
      <c r="A16" s="13" t="s">
        <v>3</v>
      </c>
      <c r="B16" s="14"/>
      <c r="C16" s="15"/>
      <c r="D16" s="12"/>
      <c r="E16" s="12"/>
      <c r="F16" s="12"/>
      <c r="G16" s="12"/>
      <c r="H16" s="12"/>
      <c r="I16" s="12"/>
      <c r="J16" s="12"/>
      <c r="K16" s="12"/>
      <c r="L16" s="12"/>
    </row>
    <row r="17" spans="1:13" ht="15.75" customHeight="1">
      <c r="A17" s="10" t="s">
        <v>4</v>
      </c>
      <c r="B17" s="11">
        <v>12</v>
      </c>
      <c r="C17" s="9" t="s">
        <v>32</v>
      </c>
      <c r="D17" s="12">
        <v>12</v>
      </c>
      <c r="E17" s="12">
        <f>F17+G17</f>
        <v>678.13499999999999</v>
      </c>
      <c r="F17" s="12">
        <v>45.682000000000002</v>
      </c>
      <c r="G17" s="12">
        <v>632.45299999999997</v>
      </c>
      <c r="H17" s="12">
        <v>0</v>
      </c>
      <c r="I17" s="12"/>
      <c r="J17" s="124">
        <f>E17/D17*1000</f>
        <v>56511.25</v>
      </c>
      <c r="K17" s="12" t="s">
        <v>2</v>
      </c>
      <c r="L17" s="12" t="s">
        <v>2</v>
      </c>
    </row>
    <row r="18" spans="1:13" ht="75.95" customHeight="1">
      <c r="A18" s="10" t="s">
        <v>28</v>
      </c>
      <c r="B18" s="11">
        <v>23.25</v>
      </c>
      <c r="C18" s="9" t="s">
        <v>32</v>
      </c>
      <c r="D18" s="12">
        <v>21.3</v>
      </c>
      <c r="E18" s="12">
        <f>F18+G18</f>
        <v>857.53899999999999</v>
      </c>
      <c r="F18" s="12">
        <v>106.91500000000001</v>
      </c>
      <c r="G18" s="12">
        <v>750.62400000000002</v>
      </c>
      <c r="H18" s="12">
        <v>0</v>
      </c>
      <c r="I18" s="12"/>
      <c r="J18" s="124">
        <f>E18/D18*1000</f>
        <v>40260.046948356809</v>
      </c>
      <c r="K18" s="12" t="s">
        <v>2</v>
      </c>
      <c r="L18" s="12" t="s">
        <v>2</v>
      </c>
      <c r="M18" s="53" t="s">
        <v>69</v>
      </c>
    </row>
    <row r="19" spans="1:13" ht="87.95" customHeight="1">
      <c r="A19" s="10" t="s">
        <v>26</v>
      </c>
      <c r="B19" s="11">
        <v>280.60000000000002</v>
      </c>
      <c r="C19" s="9">
        <v>2</v>
      </c>
      <c r="D19" s="12">
        <v>224.6</v>
      </c>
      <c r="E19" s="12">
        <f>F19+G19</f>
        <v>6209.9890000000005</v>
      </c>
      <c r="F19" s="12">
        <v>561.11699999999996</v>
      </c>
      <c r="G19" s="12">
        <v>5648.8720000000003</v>
      </c>
      <c r="H19" s="12">
        <v>0</v>
      </c>
      <c r="I19" s="12"/>
      <c r="J19" s="131">
        <f>E19/D19*1000</f>
        <v>27649.10507569012</v>
      </c>
      <c r="K19" s="130">
        <f>(J19/30806.6)*100</f>
        <v>89.750589405160326</v>
      </c>
      <c r="L19" s="130">
        <f>(('январь 2020'!J19+'февраль 2020'!J19+'март 2020'!J19+'апрель 2020 '!J19+'Май Новая форма'!J19+J19)/6)/30806.6*100</f>
        <v>103.3289460452015</v>
      </c>
      <c r="M19" s="53">
        <v>30806.6</v>
      </c>
    </row>
    <row r="20" spans="1:13" ht="21.75" customHeight="1">
      <c r="A20" s="13" t="s">
        <v>23</v>
      </c>
      <c r="B20" s="11"/>
      <c r="C20" s="9"/>
      <c r="D20" s="12"/>
      <c r="E20" s="12"/>
      <c r="F20" s="12"/>
      <c r="G20" s="12"/>
      <c r="H20" s="12"/>
      <c r="I20" s="12"/>
      <c r="J20" s="124"/>
      <c r="K20" s="58"/>
      <c r="L20" s="58"/>
    </row>
    <row r="21" spans="1:13" ht="39" customHeight="1">
      <c r="A21" s="59" t="s">
        <v>55</v>
      </c>
      <c r="B21" s="11">
        <v>5.5</v>
      </c>
      <c r="C21" s="9">
        <v>0</v>
      </c>
      <c r="D21" s="12">
        <v>3</v>
      </c>
      <c r="E21" s="12">
        <f t="shared" ref="E21:E25" si="0">F21+G21</f>
        <v>65.260000000000005</v>
      </c>
      <c r="F21" s="12">
        <v>0</v>
      </c>
      <c r="G21" s="12">
        <v>65.260000000000005</v>
      </c>
      <c r="H21" s="12">
        <v>0</v>
      </c>
      <c r="I21" s="12"/>
      <c r="J21" s="124">
        <f t="shared" ref="J21:J26" si="1">E21/D21*1000</f>
        <v>21753.333333333332</v>
      </c>
      <c r="K21" s="58"/>
      <c r="L21" s="58"/>
    </row>
    <row r="22" spans="1:13" ht="18.75" hidden="1">
      <c r="A22" s="10" t="s">
        <v>35</v>
      </c>
      <c r="B22" s="11"/>
      <c r="C22" s="9"/>
      <c r="D22" s="12"/>
      <c r="E22" s="12">
        <f t="shared" si="0"/>
        <v>0</v>
      </c>
      <c r="F22" s="12"/>
      <c r="G22" s="12"/>
      <c r="H22" s="12"/>
      <c r="I22" s="12"/>
      <c r="J22" s="124" t="e">
        <f t="shared" si="1"/>
        <v>#DIV/0!</v>
      </c>
      <c r="K22" s="12"/>
      <c r="L22" s="12"/>
    </row>
    <row r="23" spans="1:13" ht="94.5" hidden="1">
      <c r="A23" s="10" t="s">
        <v>29</v>
      </c>
      <c r="B23" s="16"/>
      <c r="C23" s="9"/>
      <c r="D23" s="12"/>
      <c r="E23" s="12">
        <f t="shared" si="0"/>
        <v>0</v>
      </c>
      <c r="F23" s="12"/>
      <c r="G23" s="12"/>
      <c r="H23" s="12"/>
      <c r="I23" s="12"/>
      <c r="J23" s="124" t="e">
        <f t="shared" si="1"/>
        <v>#DIV/0!</v>
      </c>
      <c r="K23" s="12"/>
      <c r="L23" s="12"/>
    </row>
    <row r="24" spans="1:13" ht="78.75" hidden="1">
      <c r="A24" s="10" t="s">
        <v>30</v>
      </c>
      <c r="B24" s="16"/>
      <c r="C24" s="9"/>
      <c r="D24" s="12"/>
      <c r="E24" s="12">
        <f t="shared" si="0"/>
        <v>0</v>
      </c>
      <c r="F24" s="12"/>
      <c r="G24" s="12"/>
      <c r="H24" s="12"/>
      <c r="I24" s="12"/>
      <c r="J24" s="124" t="e">
        <f t="shared" si="1"/>
        <v>#DIV/0!</v>
      </c>
      <c r="K24" s="12"/>
      <c r="L24" s="12"/>
    </row>
    <row r="25" spans="1:13" ht="35.25" hidden="1" customHeight="1">
      <c r="A25" s="10" t="s">
        <v>7</v>
      </c>
      <c r="B25" s="11"/>
      <c r="C25" s="9"/>
      <c r="D25" s="12"/>
      <c r="E25" s="12">
        <f t="shared" si="0"/>
        <v>0</v>
      </c>
      <c r="F25" s="12"/>
      <c r="G25" s="12"/>
      <c r="H25" s="12"/>
      <c r="I25" s="12"/>
      <c r="J25" s="124" t="e">
        <f t="shared" si="1"/>
        <v>#DIV/0!</v>
      </c>
      <c r="K25" s="12"/>
      <c r="L25" s="12"/>
    </row>
    <row r="26" spans="1:13" ht="44.45" customHeight="1">
      <c r="A26" s="10" t="s">
        <v>5</v>
      </c>
      <c r="B26" s="11">
        <v>557.35</v>
      </c>
      <c r="C26" s="9">
        <v>3</v>
      </c>
      <c r="D26" s="12">
        <v>423</v>
      </c>
      <c r="E26" s="12">
        <f>F26+G26+H26</f>
        <v>7028.5609999999997</v>
      </c>
      <c r="F26" s="12">
        <v>376.988</v>
      </c>
      <c r="G26" s="12">
        <v>4860.6139999999996</v>
      </c>
      <c r="H26" s="12">
        <v>1790.9590000000001</v>
      </c>
      <c r="I26" s="12"/>
      <c r="J26" s="124">
        <f t="shared" si="1"/>
        <v>16615.983451536642</v>
      </c>
      <c r="K26" s="12" t="s">
        <v>2</v>
      </c>
      <c r="L26" s="12" t="s">
        <v>2</v>
      </c>
    </row>
    <row r="27" spans="1:13" ht="37.5" customHeight="1">
      <c r="A27" s="17" t="s">
        <v>14</v>
      </c>
      <c r="B27" s="18"/>
      <c r="C27" s="18"/>
      <c r="D27" s="19"/>
      <c r="E27" s="19"/>
      <c r="F27" s="19"/>
      <c r="G27" s="19"/>
      <c r="H27" s="19"/>
      <c r="I27" s="19"/>
      <c r="J27" s="19"/>
      <c r="K27" s="19"/>
      <c r="L27" s="19"/>
    </row>
    <row r="28" spans="1:13" ht="24.6" customHeight="1">
      <c r="A28" s="20" t="s">
        <v>64</v>
      </c>
      <c r="B28" s="24">
        <f>B30+B31+B40+B41+B32</f>
        <v>1256.46</v>
      </c>
      <c r="C28" s="22" t="s">
        <v>32</v>
      </c>
      <c r="D28" s="24">
        <f>D30+D31+D40+D41+D32</f>
        <v>843.7</v>
      </c>
      <c r="E28" s="43">
        <f t="shared" ref="E28:E29" si="2">F28+G28</f>
        <v>19942.910999999996</v>
      </c>
      <c r="F28" s="24">
        <f>F30+F31+F40+F41+F32</f>
        <v>1883.7620000000002</v>
      </c>
      <c r="G28" s="24">
        <f>G30+G31+G40+G41+G32</f>
        <v>18059.148999999998</v>
      </c>
      <c r="H28" s="19"/>
      <c r="I28" s="19"/>
      <c r="J28" s="43">
        <f>E28/D28*1000</f>
        <v>23637.443404053567</v>
      </c>
      <c r="K28" s="19" t="s">
        <v>2</v>
      </c>
      <c r="L28" s="19" t="s">
        <v>2</v>
      </c>
    </row>
    <row r="29" spans="1:13" ht="15.75" customHeight="1">
      <c r="A29" s="23" t="s">
        <v>3</v>
      </c>
      <c r="B29" s="24"/>
      <c r="C29" s="24"/>
      <c r="D29" s="19"/>
      <c r="E29" s="43">
        <f t="shared" si="2"/>
        <v>0</v>
      </c>
      <c r="F29" s="19"/>
      <c r="G29" s="19"/>
      <c r="H29" s="19"/>
      <c r="I29" s="19"/>
      <c r="J29" s="19"/>
      <c r="K29" s="19"/>
      <c r="L29" s="19"/>
    </row>
    <row r="30" spans="1:13" ht="30.75" customHeight="1">
      <c r="A30" s="20" t="s">
        <v>4</v>
      </c>
      <c r="B30" s="21">
        <v>23</v>
      </c>
      <c r="C30" s="22" t="s">
        <v>32</v>
      </c>
      <c r="D30" s="19">
        <v>23</v>
      </c>
      <c r="E30" s="43">
        <f>F30+G30</f>
        <v>1806.8529999999998</v>
      </c>
      <c r="F30" s="19">
        <v>173.273</v>
      </c>
      <c r="G30" s="43">
        <v>1633.58</v>
      </c>
      <c r="H30" s="19"/>
      <c r="I30" s="19"/>
      <c r="J30" s="43">
        <f>E30/D30*1000</f>
        <v>78558.826086956513</v>
      </c>
      <c r="K30" s="19" t="s">
        <v>2</v>
      </c>
      <c r="L30" s="19" t="s">
        <v>2</v>
      </c>
    </row>
    <row r="31" spans="1:13" ht="152.25" customHeight="1">
      <c r="A31" s="20" t="s">
        <v>36</v>
      </c>
      <c r="B31" s="21">
        <v>50.75</v>
      </c>
      <c r="C31" s="22" t="s">
        <v>32</v>
      </c>
      <c r="D31" s="19">
        <v>47</v>
      </c>
      <c r="E31" s="43">
        <f t="shared" ref="E31" si="3">F31+G31</f>
        <v>3774.9409999999998</v>
      </c>
      <c r="F31" s="19">
        <v>577.90300000000002</v>
      </c>
      <c r="G31" s="19">
        <v>3197.038</v>
      </c>
      <c r="H31" s="19"/>
      <c r="I31" s="19"/>
      <c r="J31" s="43">
        <f t="shared" ref="J31:J41" si="4">E31/D31*1000</f>
        <v>80317.893617021269</v>
      </c>
      <c r="K31" s="19" t="s">
        <v>2</v>
      </c>
      <c r="L31" s="19" t="s">
        <v>2</v>
      </c>
    </row>
    <row r="32" spans="1:13" ht="97.5" customHeight="1">
      <c r="A32" s="20" t="s">
        <v>27</v>
      </c>
      <c r="B32" s="21">
        <v>751.11</v>
      </c>
      <c r="C32" s="18">
        <v>2.75</v>
      </c>
      <c r="D32" s="19">
        <v>433.7</v>
      </c>
      <c r="E32" s="43">
        <f>F32+G32</f>
        <v>8390.9290000000001</v>
      </c>
      <c r="F32" s="19">
        <v>646.70600000000002</v>
      </c>
      <c r="G32" s="43">
        <v>7744.223</v>
      </c>
      <c r="H32" s="19"/>
      <c r="I32" s="19"/>
      <c r="J32" s="132">
        <f t="shared" si="4"/>
        <v>19347.311505649068</v>
      </c>
      <c r="K32" s="43">
        <f>(J32/33117.3)*100</f>
        <v>58.420558154345514</v>
      </c>
      <c r="L32" s="43">
        <f>((('январь 2020'!J32+'февраль 2020'!J32+'март 2020'!J32+'апрель 2020 '!J32+'Май Новая форма'!J32+J32)/6)/33117.3)*100</f>
        <v>123.86419769209205</v>
      </c>
      <c r="M32" s="52">
        <v>33117.300000000003</v>
      </c>
    </row>
    <row r="33" spans="1:13" ht="23.1" customHeight="1">
      <c r="A33" s="23" t="s">
        <v>23</v>
      </c>
      <c r="B33" s="21"/>
      <c r="C33" s="18"/>
      <c r="D33" s="19"/>
      <c r="E33" s="43">
        <f t="shared" ref="E33:E41" si="5">F33+G33</f>
        <v>0</v>
      </c>
      <c r="F33" s="19"/>
      <c r="G33" s="19"/>
      <c r="H33" s="19"/>
      <c r="I33" s="19"/>
      <c r="J33" s="43"/>
      <c r="K33" s="19"/>
      <c r="L33" s="19"/>
    </row>
    <row r="34" spans="1:13" ht="26.45" customHeight="1">
      <c r="A34" s="23" t="s">
        <v>33</v>
      </c>
      <c r="B34" s="25">
        <v>638.41999999999996</v>
      </c>
      <c r="C34" s="18">
        <v>2.5</v>
      </c>
      <c r="D34" s="19">
        <v>392.4</v>
      </c>
      <c r="E34" s="144">
        <f t="shared" si="5"/>
        <v>7619.2309999999998</v>
      </c>
      <c r="F34" s="19">
        <v>610.58500000000004</v>
      </c>
      <c r="G34" s="143">
        <v>7008.6459999999997</v>
      </c>
      <c r="H34" s="19"/>
      <c r="I34" s="19"/>
      <c r="J34" s="43">
        <f t="shared" si="4"/>
        <v>19417.000509684</v>
      </c>
      <c r="K34" s="19"/>
      <c r="L34" s="19"/>
    </row>
    <row r="35" spans="1:13" ht="81" hidden="1" customHeight="1">
      <c r="A35" s="23" t="s">
        <v>56</v>
      </c>
      <c r="B35" s="25"/>
      <c r="C35" s="18"/>
      <c r="D35" s="19"/>
      <c r="E35" s="43">
        <f t="shared" si="5"/>
        <v>0</v>
      </c>
      <c r="F35" s="19"/>
      <c r="G35" s="19"/>
      <c r="H35" s="19"/>
      <c r="I35" s="19"/>
      <c r="J35" s="43" t="e">
        <f t="shared" si="4"/>
        <v>#DIV/0!</v>
      </c>
      <c r="K35" s="19"/>
      <c r="L35" s="19"/>
    </row>
    <row r="36" spans="1:13" ht="27" customHeight="1">
      <c r="A36" s="125" t="s">
        <v>55</v>
      </c>
      <c r="B36" s="25">
        <v>13</v>
      </c>
      <c r="C36" s="18">
        <v>0.25</v>
      </c>
      <c r="D36" s="19">
        <v>6</v>
      </c>
      <c r="E36" s="43">
        <f t="shared" si="5"/>
        <v>109.643</v>
      </c>
      <c r="F36" s="43"/>
      <c r="G36" s="19">
        <v>109.643</v>
      </c>
      <c r="H36" s="19"/>
      <c r="I36" s="19"/>
      <c r="J36" s="43">
        <f t="shared" si="4"/>
        <v>18273.833333333332</v>
      </c>
      <c r="K36" s="19"/>
      <c r="L36" s="19"/>
    </row>
    <row r="37" spans="1:13" ht="18.75" hidden="1">
      <c r="A37" s="20" t="s">
        <v>35</v>
      </c>
      <c r="B37" s="21"/>
      <c r="C37" s="22"/>
      <c r="D37" s="19"/>
      <c r="E37" s="43">
        <f t="shared" si="5"/>
        <v>0</v>
      </c>
      <c r="F37" s="19"/>
      <c r="G37" s="19"/>
      <c r="H37" s="19"/>
      <c r="I37" s="19"/>
      <c r="J37" s="43" t="e">
        <f t="shared" si="4"/>
        <v>#DIV/0!</v>
      </c>
      <c r="K37" s="19"/>
      <c r="L37" s="19"/>
    </row>
    <row r="38" spans="1:13" ht="84.75" hidden="1" customHeight="1">
      <c r="A38" s="20" t="s">
        <v>29</v>
      </c>
      <c r="B38" s="60"/>
      <c r="C38" s="22"/>
      <c r="D38" s="19"/>
      <c r="E38" s="43">
        <f t="shared" si="5"/>
        <v>0</v>
      </c>
      <c r="F38" s="19"/>
      <c r="G38" s="19"/>
      <c r="H38" s="19"/>
      <c r="I38" s="19"/>
      <c r="J38" s="43" t="e">
        <f t="shared" si="4"/>
        <v>#DIV/0!</v>
      </c>
      <c r="K38" s="19"/>
      <c r="L38" s="19"/>
    </row>
    <row r="39" spans="1:13" ht="78.75" hidden="1">
      <c r="A39" s="20" t="s">
        <v>30</v>
      </c>
      <c r="B39" s="60"/>
      <c r="C39" s="22"/>
      <c r="D39" s="19"/>
      <c r="E39" s="43">
        <f t="shared" si="5"/>
        <v>0</v>
      </c>
      <c r="F39" s="19"/>
      <c r="G39" s="19"/>
      <c r="H39" s="19"/>
      <c r="I39" s="19"/>
      <c r="J39" s="43" t="e">
        <f t="shared" si="4"/>
        <v>#DIV/0!</v>
      </c>
      <c r="K39" s="19"/>
      <c r="L39" s="19"/>
    </row>
    <row r="40" spans="1:13" ht="37.5" customHeight="1">
      <c r="A40" s="20" t="s">
        <v>7</v>
      </c>
      <c r="B40" s="21">
        <v>15</v>
      </c>
      <c r="C40" s="22">
        <v>0</v>
      </c>
      <c r="D40" s="19">
        <v>11</v>
      </c>
      <c r="E40" s="43">
        <f t="shared" si="5"/>
        <v>440.6</v>
      </c>
      <c r="F40" s="19">
        <v>58.042999999999999</v>
      </c>
      <c r="G40" s="19">
        <v>382.55700000000002</v>
      </c>
      <c r="H40" s="19"/>
      <c r="I40" s="19"/>
      <c r="J40" s="43">
        <f t="shared" si="4"/>
        <v>40054.545454545456</v>
      </c>
      <c r="K40" s="19"/>
      <c r="L40" s="19"/>
    </row>
    <row r="41" spans="1:13" ht="33" customHeight="1">
      <c r="A41" s="20" t="s">
        <v>5</v>
      </c>
      <c r="B41" s="21">
        <v>416.6</v>
      </c>
      <c r="C41" s="22">
        <v>2</v>
      </c>
      <c r="D41" s="19">
        <v>329</v>
      </c>
      <c r="E41" s="43">
        <f t="shared" si="5"/>
        <v>5529.5879999999997</v>
      </c>
      <c r="F41" s="19">
        <v>427.83699999999999</v>
      </c>
      <c r="G41" s="19">
        <v>5101.7510000000002</v>
      </c>
      <c r="H41" s="19"/>
      <c r="I41" s="19"/>
      <c r="J41" s="43">
        <f t="shared" si="4"/>
        <v>16807.258358662613</v>
      </c>
      <c r="K41" s="19" t="s">
        <v>2</v>
      </c>
      <c r="L41" s="19" t="s">
        <v>2</v>
      </c>
    </row>
    <row r="42" spans="1:13" ht="102" customHeight="1">
      <c r="A42" s="126" t="s">
        <v>65</v>
      </c>
      <c r="B42" s="127" t="s">
        <v>32</v>
      </c>
      <c r="C42" s="127" t="s">
        <v>32</v>
      </c>
      <c r="D42" s="127">
        <v>185</v>
      </c>
      <c r="E42" s="127" t="s">
        <v>32</v>
      </c>
      <c r="F42" s="127" t="s">
        <v>32</v>
      </c>
      <c r="G42" s="128">
        <v>127.765</v>
      </c>
      <c r="H42" s="127"/>
      <c r="I42" s="127" t="s">
        <v>32</v>
      </c>
      <c r="J42" s="127" t="s">
        <v>32</v>
      </c>
      <c r="K42" s="127" t="s">
        <v>32</v>
      </c>
      <c r="L42" s="127" t="s">
        <v>32</v>
      </c>
    </row>
    <row r="43" spans="1:13" ht="54" customHeight="1">
      <c r="A43" s="30" t="s">
        <v>15</v>
      </c>
      <c r="B43" s="31"/>
      <c r="C43" s="31"/>
      <c r="D43" s="32"/>
      <c r="E43" s="32"/>
      <c r="F43" s="32"/>
      <c r="G43" s="32"/>
      <c r="H43" s="32"/>
      <c r="I43" s="32"/>
      <c r="J43" s="32"/>
      <c r="K43" s="32"/>
      <c r="L43" s="32"/>
    </row>
    <row r="44" spans="1:13" ht="34.5" customHeight="1">
      <c r="A44" s="33" t="s">
        <v>64</v>
      </c>
      <c r="B44" s="34">
        <f>B47+B46+B48+B55</f>
        <v>117.08</v>
      </c>
      <c r="C44" s="35" t="s">
        <v>32</v>
      </c>
      <c r="D44" s="32">
        <f>D46+D47+D48+D55</f>
        <v>75.8</v>
      </c>
      <c r="E44" s="32">
        <f>F44+H44</f>
        <v>2952.4340000000002</v>
      </c>
      <c r="F44" s="32">
        <f>F46+F47+F48+F55</f>
        <v>154.06700000000001</v>
      </c>
      <c r="G44" s="32"/>
      <c r="H44" s="32">
        <f>H46+H47+H48+H55</f>
        <v>2798.3670000000002</v>
      </c>
      <c r="I44" s="32"/>
      <c r="J44" s="129">
        <f t="shared" ref="J44:J47" si="6">E44/D44*1000</f>
        <v>38950.316622691294</v>
      </c>
      <c r="K44" s="32" t="s">
        <v>2</v>
      </c>
      <c r="L44" s="32" t="s">
        <v>2</v>
      </c>
    </row>
    <row r="45" spans="1:13" ht="15.75" customHeight="1">
      <c r="A45" s="36" t="s">
        <v>3</v>
      </c>
      <c r="B45" s="37"/>
      <c r="C45" s="37"/>
      <c r="D45" s="32"/>
      <c r="E45" s="32"/>
      <c r="F45" s="32"/>
      <c r="G45" s="32"/>
      <c r="H45" s="32"/>
      <c r="I45" s="32"/>
      <c r="J45" s="129"/>
      <c r="K45" s="32"/>
      <c r="L45" s="32"/>
    </row>
    <row r="46" spans="1:13" ht="27.95" customHeight="1">
      <c r="A46" s="33" t="s">
        <v>4</v>
      </c>
      <c r="B46" s="34">
        <v>4</v>
      </c>
      <c r="C46" s="35" t="s">
        <v>32</v>
      </c>
      <c r="D46" s="32">
        <v>4</v>
      </c>
      <c r="E46" s="32">
        <f t="shared" ref="E46:E47" si="7">F46+H46</f>
        <v>138.60500000000002</v>
      </c>
      <c r="F46" s="32">
        <v>3.4119999999999999</v>
      </c>
      <c r="G46" s="32"/>
      <c r="H46" s="32">
        <v>135.19300000000001</v>
      </c>
      <c r="I46" s="32"/>
      <c r="J46" s="129">
        <f t="shared" si="6"/>
        <v>34651.250000000007</v>
      </c>
      <c r="K46" s="32" t="s">
        <v>2</v>
      </c>
      <c r="L46" s="32" t="s">
        <v>2</v>
      </c>
    </row>
    <row r="47" spans="1:13" ht="69" customHeight="1">
      <c r="A47" s="33" t="s">
        <v>28</v>
      </c>
      <c r="B47" s="34">
        <v>3</v>
      </c>
      <c r="C47" s="35" t="s">
        <v>32</v>
      </c>
      <c r="D47" s="32">
        <v>3</v>
      </c>
      <c r="E47" s="32">
        <f t="shared" si="7"/>
        <v>176.137</v>
      </c>
      <c r="F47" s="32">
        <v>24.648</v>
      </c>
      <c r="G47" s="32"/>
      <c r="H47" s="32">
        <v>151.489</v>
      </c>
      <c r="I47" s="32"/>
      <c r="J47" s="129">
        <f t="shared" si="6"/>
        <v>58712.333333333336</v>
      </c>
      <c r="K47" s="32" t="s">
        <v>2</v>
      </c>
      <c r="L47" s="32" t="s">
        <v>2</v>
      </c>
    </row>
    <row r="48" spans="1:13" ht="82.5" customHeight="1">
      <c r="A48" s="38" t="s">
        <v>31</v>
      </c>
      <c r="B48" s="39">
        <v>68.28</v>
      </c>
      <c r="C48" s="61">
        <v>0</v>
      </c>
      <c r="D48" s="32">
        <v>36.799999999999997</v>
      </c>
      <c r="E48" s="32">
        <f>F48+H48</f>
        <v>2090.9720000000002</v>
      </c>
      <c r="F48" s="32">
        <v>118.417</v>
      </c>
      <c r="G48" s="32"/>
      <c r="H48" s="32">
        <v>1972.5550000000001</v>
      </c>
      <c r="I48" s="32"/>
      <c r="J48" s="138">
        <f>E48/D48*1000</f>
        <v>56819.891304347831</v>
      </c>
      <c r="K48" s="133">
        <f>(J48/32347.2)*100</f>
        <v>175.65628958409948</v>
      </c>
      <c r="L48" s="133">
        <f>((('январь 2020'!J47+'февраль 2020'!J47+'март 2020'!J47+'апрель 2020 '!J47+'Май Новая форма'!J48+J48)/6)/32347.2)*100</f>
        <v>120.74006142239817</v>
      </c>
      <c r="M48" s="53">
        <v>32347.200000000001</v>
      </c>
    </row>
    <row r="49" spans="1:13" ht="16.5" customHeight="1">
      <c r="A49" s="36" t="s">
        <v>23</v>
      </c>
      <c r="B49" s="39"/>
      <c r="C49" s="61"/>
      <c r="D49" s="32"/>
      <c r="E49" s="32"/>
      <c r="F49" s="32"/>
      <c r="G49" s="32"/>
      <c r="H49" s="32"/>
      <c r="I49" s="32"/>
      <c r="J49" s="129"/>
      <c r="K49" s="62"/>
      <c r="L49" s="62"/>
    </row>
    <row r="50" spans="1:13" ht="36.950000000000003" customHeight="1">
      <c r="A50" s="63" t="s">
        <v>55</v>
      </c>
      <c r="B50" s="39">
        <v>4</v>
      </c>
      <c r="C50" s="61">
        <v>0</v>
      </c>
      <c r="D50" s="32">
        <v>2.8</v>
      </c>
      <c r="E50" s="32">
        <f t="shared" ref="E50:E55" si="8">F50+H50</f>
        <v>69.558999999999997</v>
      </c>
      <c r="F50" s="32"/>
      <c r="G50" s="32"/>
      <c r="H50" s="32">
        <v>69.558999999999997</v>
      </c>
      <c r="I50" s="32"/>
      <c r="J50" s="129">
        <f t="shared" ref="J50:J55" si="9">E50/D50*1000</f>
        <v>24842.5</v>
      </c>
      <c r="K50" s="62"/>
      <c r="L50" s="62"/>
    </row>
    <row r="51" spans="1:13" ht="18.75" hidden="1">
      <c r="A51" s="33" t="s">
        <v>35</v>
      </c>
      <c r="B51" s="34"/>
      <c r="C51" s="35"/>
      <c r="D51" s="32"/>
      <c r="E51" s="32">
        <f t="shared" si="8"/>
        <v>0</v>
      </c>
      <c r="F51" s="32"/>
      <c r="G51" s="32"/>
      <c r="H51" s="32"/>
      <c r="I51" s="32"/>
      <c r="J51" s="129" t="e">
        <f t="shared" si="9"/>
        <v>#DIV/0!</v>
      </c>
      <c r="K51" s="32"/>
      <c r="L51" s="32"/>
    </row>
    <row r="52" spans="1:13" ht="80.25" hidden="1" customHeight="1">
      <c r="A52" s="33" t="s">
        <v>29</v>
      </c>
      <c r="B52" s="40"/>
      <c r="C52" s="35"/>
      <c r="D52" s="32"/>
      <c r="E52" s="32">
        <f t="shared" si="8"/>
        <v>0</v>
      </c>
      <c r="F52" s="32"/>
      <c r="G52" s="32"/>
      <c r="H52" s="32"/>
      <c r="I52" s="32"/>
      <c r="J52" s="129" t="e">
        <f t="shared" si="9"/>
        <v>#DIV/0!</v>
      </c>
      <c r="K52" s="32"/>
      <c r="L52" s="32"/>
    </row>
    <row r="53" spans="1:13" ht="78.75" hidden="1">
      <c r="A53" s="33" t="s">
        <v>30</v>
      </c>
      <c r="B53" s="40"/>
      <c r="C53" s="35"/>
      <c r="D53" s="32"/>
      <c r="E53" s="32">
        <f t="shared" si="8"/>
        <v>0</v>
      </c>
      <c r="F53" s="32"/>
      <c r="G53" s="32"/>
      <c r="H53" s="32"/>
      <c r="I53" s="32"/>
      <c r="J53" s="129" t="e">
        <f t="shared" si="9"/>
        <v>#DIV/0!</v>
      </c>
      <c r="K53" s="32"/>
      <c r="L53" s="32"/>
    </row>
    <row r="54" spans="1:13" ht="31.5" hidden="1" customHeight="1">
      <c r="A54" s="33" t="s">
        <v>7</v>
      </c>
      <c r="B54" s="34"/>
      <c r="C54" s="35"/>
      <c r="D54" s="32"/>
      <c r="E54" s="32">
        <f t="shared" si="8"/>
        <v>0</v>
      </c>
      <c r="F54" s="32"/>
      <c r="G54" s="32"/>
      <c r="H54" s="32"/>
      <c r="I54" s="32"/>
      <c r="J54" s="129" t="e">
        <f t="shared" si="9"/>
        <v>#DIV/0!</v>
      </c>
      <c r="K54" s="32"/>
      <c r="L54" s="32"/>
    </row>
    <row r="55" spans="1:13" ht="38.25" customHeight="1">
      <c r="A55" s="33" t="s">
        <v>6</v>
      </c>
      <c r="B55" s="34">
        <v>41.8</v>
      </c>
      <c r="C55" s="35">
        <v>0</v>
      </c>
      <c r="D55" s="32">
        <v>32</v>
      </c>
      <c r="E55" s="32">
        <f t="shared" si="8"/>
        <v>546.72</v>
      </c>
      <c r="F55" s="32">
        <v>7.59</v>
      </c>
      <c r="G55" s="32"/>
      <c r="H55" s="32">
        <v>539.13</v>
      </c>
      <c r="I55" s="32"/>
      <c r="J55" s="129">
        <f t="shared" si="9"/>
        <v>17085</v>
      </c>
      <c r="K55" s="32" t="s">
        <v>2</v>
      </c>
      <c r="L55" s="32" t="s">
        <v>2</v>
      </c>
    </row>
    <row r="56" spans="1:13" ht="19.5" customHeight="1">
      <c r="A56" s="164" t="s">
        <v>66</v>
      </c>
      <c r="B56" s="164"/>
      <c r="C56" s="164"/>
      <c r="D56" s="164"/>
      <c r="E56" s="164"/>
      <c r="F56" s="164"/>
      <c r="G56" s="164"/>
      <c r="H56" s="135"/>
      <c r="I56" s="1"/>
      <c r="J56" s="1"/>
      <c r="K56" s="5"/>
      <c r="L56" s="5"/>
    </row>
    <row r="57" spans="1:13" ht="19.5" customHeight="1">
      <c r="A57" s="165" t="s">
        <v>45</v>
      </c>
      <c r="B57" s="165"/>
      <c r="C57" s="165"/>
      <c r="D57" s="165"/>
      <c r="E57" s="165"/>
      <c r="F57" s="165"/>
      <c r="G57" s="165"/>
      <c r="H57" s="165"/>
      <c r="I57" s="165"/>
      <c r="J57" s="165"/>
      <c r="K57" s="165"/>
      <c r="L57" s="165"/>
    </row>
    <row r="58" spans="1:13" s="57" customFormat="1" ht="23.25" customHeight="1">
      <c r="A58" s="166" t="s">
        <v>41</v>
      </c>
      <c r="B58" s="166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18"/>
    </row>
    <row r="59" spans="1:13" s="8" customFormat="1" ht="23.25" customHeight="1">
      <c r="A59" s="166" t="s">
        <v>42</v>
      </c>
      <c r="B59" s="166"/>
      <c r="C59" s="166"/>
      <c r="D59" s="166"/>
      <c r="E59" s="166"/>
      <c r="F59" s="166"/>
      <c r="G59" s="166"/>
      <c r="H59" s="166"/>
      <c r="I59" s="166"/>
      <c r="J59" s="166"/>
      <c r="K59" s="166"/>
      <c r="L59" s="166"/>
      <c r="M59" s="119"/>
    </row>
    <row r="60" spans="1:13" ht="15" customHeight="1">
      <c r="A60" s="165" t="s">
        <v>67</v>
      </c>
      <c r="B60" s="165"/>
      <c r="C60" s="165"/>
      <c r="D60" s="165"/>
      <c r="E60" s="165"/>
      <c r="F60" s="165"/>
      <c r="G60" s="165"/>
      <c r="H60" s="165"/>
      <c r="I60" s="165"/>
      <c r="J60" s="165"/>
      <c r="K60" s="165"/>
      <c r="L60" s="165"/>
    </row>
    <row r="61" spans="1:13" s="29" customFormat="1" ht="86.25" customHeight="1">
      <c r="A61" s="27" t="s">
        <v>68</v>
      </c>
      <c r="B61" s="27"/>
      <c r="C61" s="27"/>
      <c r="D61" s="27"/>
      <c r="E61" s="27"/>
      <c r="F61" s="27" t="s">
        <v>48</v>
      </c>
      <c r="G61" s="27"/>
      <c r="H61" s="27"/>
      <c r="I61" s="27"/>
      <c r="J61" s="134"/>
      <c r="M61" s="120"/>
    </row>
    <row r="62" spans="1:13" ht="18.75">
      <c r="A62" s="2"/>
      <c r="B62" s="2"/>
      <c r="C62" s="2"/>
      <c r="D62" s="2" t="s">
        <v>8</v>
      </c>
      <c r="E62" s="2"/>
      <c r="F62" s="2"/>
      <c r="G62" s="2"/>
      <c r="H62" s="2"/>
      <c r="I62" s="2"/>
      <c r="J62" s="116"/>
    </row>
    <row r="63" spans="1:13" ht="18.75">
      <c r="A63" s="2" t="s">
        <v>9</v>
      </c>
      <c r="B63" s="2"/>
      <c r="C63" s="2"/>
      <c r="D63" s="2"/>
      <c r="E63" s="2"/>
      <c r="F63" s="2"/>
      <c r="G63" s="2"/>
      <c r="H63" s="2"/>
      <c r="I63" s="2"/>
    </row>
  </sheetData>
  <mergeCells count="24">
    <mergeCell ref="A7:L7"/>
    <mergeCell ref="A2:L2"/>
    <mergeCell ref="A3:L3"/>
    <mergeCell ref="A4:L4"/>
    <mergeCell ref="A5:L5"/>
    <mergeCell ref="A6:L6"/>
    <mergeCell ref="A9:A12"/>
    <mergeCell ref="B9:C9"/>
    <mergeCell ref="D9:D11"/>
    <mergeCell ref="E9:I9"/>
    <mergeCell ref="J9:J11"/>
    <mergeCell ref="B12:C12"/>
    <mergeCell ref="L9:L11"/>
    <mergeCell ref="B10:B11"/>
    <mergeCell ref="C10:C11"/>
    <mergeCell ref="E10:E11"/>
    <mergeCell ref="F10:H10"/>
    <mergeCell ref="I10:I11"/>
    <mergeCell ref="K9:K11"/>
    <mergeCell ref="A56:G56"/>
    <mergeCell ref="A57:L57"/>
    <mergeCell ref="A58:L58"/>
    <mergeCell ref="A59:L59"/>
    <mergeCell ref="A60:L60"/>
  </mergeCells>
  <pageMargins left="0.70866141732283472" right="0.70866141732283472" top="0.74803149606299213" bottom="0.74803149606299213" header="0.31496062992125984" footer="0.31496062992125984"/>
  <pageSetup paperSize="9" scale="57" fitToHeight="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63"/>
  <sheetViews>
    <sheetView view="pageBreakPreview" topLeftCell="A26" zoomScale="60" workbookViewId="0">
      <selection activeCell="A32" sqref="A32:XFD32"/>
    </sheetView>
  </sheetViews>
  <sheetFormatPr defaultRowHeight="15"/>
  <cols>
    <col min="1" max="1" width="30.140625" customWidth="1"/>
    <col min="2" max="2" width="15.5703125" customWidth="1"/>
    <col min="3" max="3" width="17.42578125" customWidth="1"/>
    <col min="4" max="4" width="18" customWidth="1"/>
    <col min="5" max="5" width="14.42578125" customWidth="1"/>
    <col min="6" max="6" width="36.42578125" customWidth="1"/>
    <col min="7" max="8" width="12.5703125" customWidth="1"/>
    <col min="9" max="9" width="15.28515625" customWidth="1"/>
    <col min="10" max="10" width="16.7109375" customWidth="1"/>
    <col min="11" max="11" width="17.5703125" customWidth="1"/>
    <col min="12" max="12" width="19.42578125" customWidth="1"/>
    <col min="13" max="13" width="13" style="117" customWidth="1"/>
  </cols>
  <sheetData>
    <row r="1" spans="1:12" customFormat="1">
      <c r="L1" s="3"/>
    </row>
    <row r="2" spans="1:12" customFormat="1" ht="18.75">
      <c r="A2" s="160" t="s">
        <v>34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</row>
    <row r="3" spans="1:12" customFormat="1" ht="18.75">
      <c r="A3" s="160" t="s">
        <v>38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</row>
    <row r="4" spans="1:12" customFormat="1" ht="18.75">
      <c r="A4" s="187" t="s">
        <v>71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</row>
    <row r="5" spans="1:12" customFormat="1">
      <c r="A5" s="161" t="s">
        <v>10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</row>
    <row r="6" spans="1:12" customFormat="1" ht="15" customHeight="1">
      <c r="A6" s="186" t="s">
        <v>46</v>
      </c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</row>
    <row r="7" spans="1:12" customFormat="1" ht="15.75">
      <c r="A7" s="163" t="s">
        <v>22</v>
      </c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</row>
    <row r="9" spans="1:12" customFormat="1" ht="27" customHeight="1">
      <c r="A9" s="176" t="s">
        <v>11</v>
      </c>
      <c r="B9" s="177" t="s">
        <v>24</v>
      </c>
      <c r="C9" s="178"/>
      <c r="D9" s="170" t="s">
        <v>43</v>
      </c>
      <c r="E9" s="177" t="s">
        <v>44</v>
      </c>
      <c r="F9" s="180"/>
      <c r="G9" s="180"/>
      <c r="H9" s="180"/>
      <c r="I9" s="180"/>
      <c r="J9" s="170" t="s">
        <v>12</v>
      </c>
      <c r="K9" s="167" t="s">
        <v>39</v>
      </c>
      <c r="L9" s="167" t="s">
        <v>40</v>
      </c>
    </row>
    <row r="10" spans="1:12" customFormat="1" ht="55.5" customHeight="1">
      <c r="A10" s="176"/>
      <c r="B10" s="170" t="s">
        <v>20</v>
      </c>
      <c r="C10" s="170" t="s">
        <v>53</v>
      </c>
      <c r="D10" s="179"/>
      <c r="E10" s="170" t="s">
        <v>20</v>
      </c>
      <c r="F10" s="173" t="s">
        <v>19</v>
      </c>
      <c r="G10" s="174"/>
      <c r="H10" s="175"/>
      <c r="I10" s="170" t="s">
        <v>18</v>
      </c>
      <c r="J10" s="179"/>
      <c r="K10" s="168"/>
      <c r="L10" s="168"/>
    </row>
    <row r="11" spans="1:12" customFormat="1" ht="224.25" customHeight="1">
      <c r="A11" s="176"/>
      <c r="B11" s="171"/>
      <c r="C11" s="171"/>
      <c r="D11" s="179"/>
      <c r="E11" s="172"/>
      <c r="F11" s="140" t="s">
        <v>54</v>
      </c>
      <c r="G11" s="6" t="s">
        <v>21</v>
      </c>
      <c r="H11" s="6" t="s">
        <v>37</v>
      </c>
      <c r="I11" s="171"/>
      <c r="J11" s="171"/>
      <c r="K11" s="169"/>
      <c r="L11" s="169"/>
    </row>
    <row r="12" spans="1:12" customFormat="1" ht="19.5" customHeight="1">
      <c r="A12" s="170"/>
      <c r="B12" s="158" t="s">
        <v>25</v>
      </c>
      <c r="C12" s="159"/>
      <c r="D12" s="141" t="s">
        <v>0</v>
      </c>
      <c r="E12" s="141" t="s">
        <v>1</v>
      </c>
      <c r="F12" s="141" t="s">
        <v>1</v>
      </c>
      <c r="G12" s="141" t="s">
        <v>1</v>
      </c>
      <c r="H12" s="141" t="s">
        <v>1</v>
      </c>
      <c r="I12" s="141" t="s">
        <v>1</v>
      </c>
      <c r="J12" s="141" t="s">
        <v>17</v>
      </c>
      <c r="K12" s="141" t="s">
        <v>16</v>
      </c>
      <c r="L12" s="141" t="s">
        <v>16</v>
      </c>
    </row>
    <row r="13" spans="1:12" customFormat="1" ht="15.7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7">
        <v>10</v>
      </c>
      <c r="K13" s="7">
        <v>11</v>
      </c>
      <c r="L13" s="7">
        <v>12</v>
      </c>
    </row>
    <row r="14" spans="1:12" customFormat="1" ht="47.1" customHeight="1">
      <c r="A14" s="121" t="s">
        <v>13</v>
      </c>
      <c r="B14" s="122"/>
      <c r="C14" s="9"/>
      <c r="D14" s="123"/>
      <c r="E14" s="123"/>
      <c r="F14" s="123"/>
      <c r="G14" s="123"/>
      <c r="H14" s="123"/>
      <c r="I14" s="123"/>
      <c r="J14" s="123"/>
      <c r="K14" s="123"/>
      <c r="L14" s="123"/>
    </row>
    <row r="15" spans="1:12" customFormat="1" ht="15.75" customHeight="1">
      <c r="A15" s="10" t="s">
        <v>64</v>
      </c>
      <c r="B15" s="11">
        <f>B17+B18+B19+B26</f>
        <v>873.2</v>
      </c>
      <c r="C15" s="9" t="s">
        <v>32</v>
      </c>
      <c r="D15" s="11">
        <f>D17+D18+D19+D26</f>
        <v>680.4</v>
      </c>
      <c r="E15" s="12">
        <f>F15+G15+H15</f>
        <v>15745.187</v>
      </c>
      <c r="F15" s="11">
        <f>F17+F18+F19+F26+F21</f>
        <v>854.20500000000015</v>
      </c>
      <c r="G15" s="11">
        <f>G17+G18+G19+G26</f>
        <v>13105.088</v>
      </c>
      <c r="H15" s="11">
        <f>H17+H18+H19+H26</f>
        <v>1785.894</v>
      </c>
      <c r="I15" s="12"/>
      <c r="J15" s="124">
        <f>E15/D15*1000</f>
        <v>23141.074368018813</v>
      </c>
      <c r="K15" s="12" t="s">
        <v>2</v>
      </c>
      <c r="L15" s="12" t="s">
        <v>2</v>
      </c>
    </row>
    <row r="16" spans="1:12" customFormat="1" ht="15.75" customHeight="1">
      <c r="A16" s="13" t="s">
        <v>3</v>
      </c>
      <c r="B16" s="14"/>
      <c r="C16" s="15"/>
      <c r="D16" s="12"/>
      <c r="E16" s="12"/>
      <c r="F16" s="12"/>
      <c r="G16" s="12"/>
      <c r="H16" s="12"/>
      <c r="I16" s="12"/>
      <c r="J16" s="12"/>
      <c r="K16" s="12"/>
      <c r="L16" s="12"/>
    </row>
    <row r="17" spans="1:13" ht="15.75" customHeight="1">
      <c r="A17" s="10" t="s">
        <v>4</v>
      </c>
      <c r="B17" s="11">
        <v>12</v>
      </c>
      <c r="C17" s="9" t="s">
        <v>32</v>
      </c>
      <c r="D17" s="12">
        <v>12</v>
      </c>
      <c r="E17" s="12">
        <f>F17+G17</f>
        <v>599.11500000000001</v>
      </c>
      <c r="F17" s="12">
        <v>66.625</v>
      </c>
      <c r="G17" s="12">
        <v>532.49</v>
      </c>
      <c r="H17" s="12">
        <v>0</v>
      </c>
      <c r="I17" s="12"/>
      <c r="J17" s="124">
        <f>E17/D17*1000</f>
        <v>49926.25</v>
      </c>
      <c r="K17" s="12" t="s">
        <v>2</v>
      </c>
      <c r="L17" s="12" t="s">
        <v>2</v>
      </c>
    </row>
    <row r="18" spans="1:13" ht="75.95" customHeight="1">
      <c r="A18" s="10" t="s">
        <v>28</v>
      </c>
      <c r="B18" s="11">
        <v>23.25</v>
      </c>
      <c r="C18" s="9" t="s">
        <v>32</v>
      </c>
      <c r="D18" s="12">
        <v>21.3</v>
      </c>
      <c r="E18" s="12">
        <f>F18+G18</f>
        <v>1351.5510000000002</v>
      </c>
      <c r="F18" s="12">
        <v>179.267</v>
      </c>
      <c r="G18" s="12">
        <v>1172.2840000000001</v>
      </c>
      <c r="H18" s="12">
        <v>0</v>
      </c>
      <c r="I18" s="12"/>
      <c r="J18" s="124">
        <f>E18/D18*1000</f>
        <v>63453.0985915493</v>
      </c>
      <c r="K18" s="12" t="s">
        <v>2</v>
      </c>
      <c r="L18" s="12" t="s">
        <v>2</v>
      </c>
      <c r="M18" s="53"/>
    </row>
    <row r="19" spans="1:13" ht="87.95" customHeight="1">
      <c r="A19" s="10" t="s">
        <v>26</v>
      </c>
      <c r="B19" s="11">
        <v>280.60000000000002</v>
      </c>
      <c r="C19" s="9">
        <v>0</v>
      </c>
      <c r="D19" s="12">
        <v>222.1</v>
      </c>
      <c r="E19" s="12">
        <f>F19+G19</f>
        <v>6842.1459999999997</v>
      </c>
      <c r="F19" s="12">
        <v>325.99900000000002</v>
      </c>
      <c r="G19" s="12">
        <v>6516.1469999999999</v>
      </c>
      <c r="H19" s="12">
        <v>0</v>
      </c>
      <c r="I19" s="12"/>
      <c r="J19" s="149">
        <f>E19/D19*1000</f>
        <v>30806.600630346689</v>
      </c>
      <c r="K19" s="124">
        <f>(J19/30806.6)*100</f>
        <v>100.0000020461417</v>
      </c>
      <c r="L19" s="124">
        <f>(('январь 2020'!J19+'февраль 2020'!J19+'март 2020'!J19+'апрель 2020 '!J19+'Май Новая форма'!J19+июнь!J19+июль!J19)/7)/30806.6*100</f>
        <v>102.85338261676441</v>
      </c>
      <c r="M19" s="53">
        <v>30806.6</v>
      </c>
    </row>
    <row r="20" spans="1:13" ht="21.75" customHeight="1">
      <c r="A20" s="13" t="s">
        <v>23</v>
      </c>
      <c r="B20" s="11"/>
      <c r="C20" s="9"/>
      <c r="D20" s="12"/>
      <c r="E20" s="12"/>
      <c r="F20" s="12"/>
      <c r="G20" s="12"/>
      <c r="H20" s="12"/>
      <c r="I20" s="12"/>
      <c r="J20" s="124"/>
      <c r="K20" s="58"/>
      <c r="L20" s="58"/>
    </row>
    <row r="21" spans="1:13" ht="39" customHeight="1">
      <c r="A21" s="150" t="s">
        <v>55</v>
      </c>
      <c r="B21" s="151">
        <v>5.5</v>
      </c>
      <c r="C21" s="15">
        <v>0</v>
      </c>
      <c r="D21" s="152">
        <v>3</v>
      </c>
      <c r="E21" s="152">
        <f t="shared" ref="E21:E25" si="0">F21+G21</f>
        <v>161.51</v>
      </c>
      <c r="F21" s="152">
        <v>0</v>
      </c>
      <c r="G21" s="152">
        <v>161.51</v>
      </c>
      <c r="H21" s="152">
        <v>0</v>
      </c>
      <c r="I21" s="152"/>
      <c r="J21" s="153">
        <f t="shared" ref="J21:J26" si="1">E21/D21*1000</f>
        <v>53836.666666666664</v>
      </c>
      <c r="K21" s="154"/>
      <c r="L21" s="154"/>
    </row>
    <row r="22" spans="1:13" ht="18.75" hidden="1">
      <c r="A22" s="10" t="s">
        <v>35</v>
      </c>
      <c r="B22" s="11"/>
      <c r="C22" s="9"/>
      <c r="D22" s="12"/>
      <c r="E22" s="12">
        <f t="shared" si="0"/>
        <v>0</v>
      </c>
      <c r="F22" s="12"/>
      <c r="G22" s="12"/>
      <c r="H22" s="12"/>
      <c r="I22" s="12"/>
      <c r="J22" s="124" t="e">
        <f t="shared" si="1"/>
        <v>#DIV/0!</v>
      </c>
      <c r="K22" s="12"/>
      <c r="L22" s="12"/>
    </row>
    <row r="23" spans="1:13" ht="94.5" hidden="1">
      <c r="A23" s="10" t="s">
        <v>29</v>
      </c>
      <c r="B23" s="16"/>
      <c r="C23" s="9"/>
      <c r="D23" s="12"/>
      <c r="E23" s="12">
        <f t="shared" si="0"/>
        <v>0</v>
      </c>
      <c r="F23" s="12"/>
      <c r="G23" s="12"/>
      <c r="H23" s="12"/>
      <c r="I23" s="12"/>
      <c r="J23" s="124" t="e">
        <f t="shared" si="1"/>
        <v>#DIV/0!</v>
      </c>
      <c r="K23" s="12"/>
      <c r="L23" s="12"/>
    </row>
    <row r="24" spans="1:13" ht="78.75" hidden="1">
      <c r="A24" s="10" t="s">
        <v>30</v>
      </c>
      <c r="B24" s="16"/>
      <c r="C24" s="9"/>
      <c r="D24" s="12"/>
      <c r="E24" s="12">
        <f t="shared" si="0"/>
        <v>0</v>
      </c>
      <c r="F24" s="12"/>
      <c r="G24" s="12"/>
      <c r="H24" s="12"/>
      <c r="I24" s="12"/>
      <c r="J24" s="124" t="e">
        <f t="shared" si="1"/>
        <v>#DIV/0!</v>
      </c>
      <c r="K24" s="12"/>
      <c r="L24" s="12"/>
    </row>
    <row r="25" spans="1:13" ht="35.25" hidden="1" customHeight="1">
      <c r="A25" s="10" t="s">
        <v>7</v>
      </c>
      <c r="B25" s="11"/>
      <c r="C25" s="9"/>
      <c r="D25" s="12"/>
      <c r="E25" s="12">
        <f t="shared" si="0"/>
        <v>0</v>
      </c>
      <c r="F25" s="12"/>
      <c r="G25" s="12"/>
      <c r="H25" s="12"/>
      <c r="I25" s="12"/>
      <c r="J25" s="124" t="e">
        <f t="shared" si="1"/>
        <v>#DIV/0!</v>
      </c>
      <c r="K25" s="12"/>
      <c r="L25" s="12"/>
    </row>
    <row r="26" spans="1:13" ht="44.45" customHeight="1">
      <c r="A26" s="10" t="s">
        <v>5</v>
      </c>
      <c r="B26" s="11">
        <v>557.35</v>
      </c>
      <c r="C26" s="9">
        <v>2.5</v>
      </c>
      <c r="D26" s="12">
        <v>425</v>
      </c>
      <c r="E26" s="12">
        <f>F26+G26+H26</f>
        <v>6952.3750000000009</v>
      </c>
      <c r="F26" s="12">
        <v>282.31400000000002</v>
      </c>
      <c r="G26" s="12">
        <v>4884.1670000000004</v>
      </c>
      <c r="H26" s="12">
        <v>1785.894</v>
      </c>
      <c r="I26" s="12"/>
      <c r="J26" s="124">
        <f t="shared" si="1"/>
        <v>16358.529411764706</v>
      </c>
      <c r="K26" s="12" t="s">
        <v>2</v>
      </c>
      <c r="L26" s="12" t="s">
        <v>2</v>
      </c>
    </row>
    <row r="27" spans="1:13" ht="37.5" customHeight="1">
      <c r="A27" s="17" t="s">
        <v>14</v>
      </c>
      <c r="B27" s="18"/>
      <c r="C27" s="18"/>
      <c r="D27" s="19"/>
      <c r="E27" s="19"/>
      <c r="F27" s="19"/>
      <c r="G27" s="19"/>
      <c r="H27" s="19"/>
      <c r="I27" s="19"/>
      <c r="J27" s="19"/>
      <c r="K27" s="19"/>
      <c r="L27" s="19"/>
    </row>
    <row r="28" spans="1:13" ht="24.6" customHeight="1">
      <c r="A28" s="20" t="s">
        <v>64</v>
      </c>
      <c r="B28" s="24">
        <f>B30+B31+B40+B41+B32</f>
        <v>1256.46</v>
      </c>
      <c r="C28" s="22" t="s">
        <v>32</v>
      </c>
      <c r="D28" s="24">
        <f>D30+D31+D40+D41+D32</f>
        <v>843.7</v>
      </c>
      <c r="E28" s="43">
        <f t="shared" ref="E28:E29" si="2">F28+G28</f>
        <v>7725.9510000000009</v>
      </c>
      <c r="F28" s="24">
        <f>F30+F31+F40+F41+F32</f>
        <v>458.62600000000003</v>
      </c>
      <c r="G28" s="24">
        <f>G30+G31+G40+G41+G32</f>
        <v>7267.3250000000007</v>
      </c>
      <c r="H28" s="19"/>
      <c r="I28" s="19"/>
      <c r="J28" s="43">
        <f>E28/D28*1000</f>
        <v>9157.2253170558251</v>
      </c>
      <c r="K28" s="19" t="s">
        <v>2</v>
      </c>
      <c r="L28" s="19" t="s">
        <v>2</v>
      </c>
    </row>
    <row r="29" spans="1:13" ht="15.75" customHeight="1">
      <c r="A29" s="23" t="s">
        <v>3</v>
      </c>
      <c r="B29" s="24"/>
      <c r="C29" s="24"/>
      <c r="D29" s="19"/>
      <c r="E29" s="43">
        <f t="shared" si="2"/>
        <v>0</v>
      </c>
      <c r="F29" s="19"/>
      <c r="G29" s="19"/>
      <c r="H29" s="19"/>
      <c r="I29" s="19"/>
      <c r="J29" s="19"/>
      <c r="K29" s="19"/>
      <c r="L29" s="19"/>
    </row>
    <row r="30" spans="1:13" ht="30.75" customHeight="1">
      <c r="A30" s="20" t="s">
        <v>4</v>
      </c>
      <c r="B30" s="21">
        <v>23</v>
      </c>
      <c r="C30" s="22" t="s">
        <v>32</v>
      </c>
      <c r="D30" s="19">
        <v>23</v>
      </c>
      <c r="E30" s="43">
        <f>F30+G30</f>
        <v>1306.54</v>
      </c>
      <c r="F30" s="19">
        <v>168.80199999999999</v>
      </c>
      <c r="G30" s="43">
        <v>1137.7380000000001</v>
      </c>
      <c r="H30" s="19"/>
      <c r="I30" s="19"/>
      <c r="J30" s="43">
        <f>E30/D30*1000</f>
        <v>56806.086956521736</v>
      </c>
      <c r="K30" s="19" t="s">
        <v>2</v>
      </c>
      <c r="L30" s="19" t="s">
        <v>2</v>
      </c>
    </row>
    <row r="31" spans="1:13" ht="134.44999999999999" customHeight="1">
      <c r="A31" s="20" t="s">
        <v>36</v>
      </c>
      <c r="B31" s="21">
        <v>50.75</v>
      </c>
      <c r="C31" s="22" t="s">
        <v>32</v>
      </c>
      <c r="D31" s="19">
        <v>47</v>
      </c>
      <c r="E31" s="43">
        <f t="shared" ref="E31" si="3">F31+G31</f>
        <v>812.80200000000002</v>
      </c>
      <c r="F31" s="19">
        <v>42.601999999999997</v>
      </c>
      <c r="G31" s="43">
        <v>770.2</v>
      </c>
      <c r="H31" s="19"/>
      <c r="I31" s="19"/>
      <c r="J31" s="43">
        <f t="shared" ref="J31:J41" si="4">E31/D31*1000</f>
        <v>17293.659574468089</v>
      </c>
      <c r="K31" s="19" t="s">
        <v>2</v>
      </c>
      <c r="L31" s="19" t="s">
        <v>2</v>
      </c>
    </row>
    <row r="32" spans="1:13" ht="86.1" customHeight="1">
      <c r="A32" s="20" t="s">
        <v>27</v>
      </c>
      <c r="B32" s="21">
        <v>751.11</v>
      </c>
      <c r="C32" s="18">
        <v>0</v>
      </c>
      <c r="D32" s="19">
        <v>433.7</v>
      </c>
      <c r="E32" s="43">
        <f>F32+G32</f>
        <v>743.75400000000002</v>
      </c>
      <c r="F32" s="19">
        <v>9.9260000000000002</v>
      </c>
      <c r="G32" s="43">
        <v>733.82799999999997</v>
      </c>
      <c r="H32" s="19"/>
      <c r="I32" s="19"/>
      <c r="J32" s="132">
        <f t="shared" si="4"/>
        <v>1714.9043117362232</v>
      </c>
      <c r="K32" s="43">
        <f>(J32/33117.3)*100</f>
        <v>5.1782733246255672</v>
      </c>
      <c r="L32" s="43">
        <f>((('январь 2020'!J32+'февраль 2020'!J32+'март 2020'!J32+'апрель 2020 '!J32+'Май Новая форма'!J32+июнь!J32+июль!J32)/7)/33117.3)*100</f>
        <v>106.90906563959683</v>
      </c>
      <c r="M32" s="52">
        <v>33117.300000000003</v>
      </c>
    </row>
    <row r="33" spans="1:13" ht="23.1" customHeight="1">
      <c r="A33" s="23" t="s">
        <v>23</v>
      </c>
      <c r="B33" s="21"/>
      <c r="C33" s="18"/>
      <c r="D33" s="19"/>
      <c r="E33" s="43">
        <f t="shared" ref="E33:E41" si="5">F33+G33</f>
        <v>0</v>
      </c>
      <c r="F33" s="19"/>
      <c r="G33" s="19"/>
      <c r="H33" s="19"/>
      <c r="I33" s="19"/>
      <c r="J33" s="43"/>
      <c r="K33" s="19"/>
      <c r="L33" s="19"/>
    </row>
    <row r="34" spans="1:13" ht="26.45" customHeight="1">
      <c r="A34" s="23" t="s">
        <v>33</v>
      </c>
      <c r="B34" s="25">
        <v>638.41999999999996</v>
      </c>
      <c r="C34" s="18">
        <v>0</v>
      </c>
      <c r="D34" s="19">
        <v>392.4</v>
      </c>
      <c r="E34" s="43">
        <f t="shared" si="5"/>
        <v>701.48800000000006</v>
      </c>
      <c r="F34" s="19">
        <v>9.9260000000000002</v>
      </c>
      <c r="G34" s="19">
        <v>691.56200000000001</v>
      </c>
      <c r="H34" s="19"/>
      <c r="I34" s="19"/>
      <c r="J34" s="43">
        <f t="shared" si="4"/>
        <v>1787.686034658512</v>
      </c>
      <c r="K34" s="19"/>
      <c r="L34" s="19"/>
    </row>
    <row r="35" spans="1:13" ht="81" hidden="1" customHeight="1">
      <c r="A35" s="23" t="s">
        <v>56</v>
      </c>
      <c r="B35" s="25"/>
      <c r="C35" s="18"/>
      <c r="D35" s="19"/>
      <c r="E35" s="43">
        <f t="shared" si="5"/>
        <v>0</v>
      </c>
      <c r="F35" s="19"/>
      <c r="G35" s="19"/>
      <c r="H35" s="19"/>
      <c r="I35" s="19"/>
      <c r="J35" s="43" t="e">
        <f t="shared" si="4"/>
        <v>#DIV/0!</v>
      </c>
      <c r="K35" s="19"/>
      <c r="L35" s="19"/>
    </row>
    <row r="36" spans="1:13" ht="27" customHeight="1">
      <c r="A36" s="125" t="s">
        <v>55</v>
      </c>
      <c r="B36" s="25">
        <v>13</v>
      </c>
      <c r="C36" s="18">
        <v>0</v>
      </c>
      <c r="D36" s="19">
        <v>6</v>
      </c>
      <c r="E36" s="43">
        <f t="shared" si="5"/>
        <v>8.1020000000000003</v>
      </c>
      <c r="F36" s="43">
        <v>0</v>
      </c>
      <c r="G36" s="19">
        <v>8.1020000000000003</v>
      </c>
      <c r="H36" s="19"/>
      <c r="I36" s="19"/>
      <c r="J36" s="43">
        <f t="shared" si="4"/>
        <v>1350.3333333333335</v>
      </c>
      <c r="K36" s="19"/>
      <c r="L36" s="19"/>
    </row>
    <row r="37" spans="1:13" ht="18.75" hidden="1">
      <c r="A37" s="20" t="s">
        <v>35</v>
      </c>
      <c r="B37" s="21"/>
      <c r="C37" s="22"/>
      <c r="D37" s="19"/>
      <c r="E37" s="43">
        <f t="shared" si="5"/>
        <v>0</v>
      </c>
      <c r="F37" s="19"/>
      <c r="G37" s="19"/>
      <c r="H37" s="19"/>
      <c r="I37" s="19"/>
      <c r="J37" s="43" t="e">
        <f t="shared" si="4"/>
        <v>#DIV/0!</v>
      </c>
      <c r="K37" s="19"/>
      <c r="L37" s="19"/>
    </row>
    <row r="38" spans="1:13" ht="84.75" hidden="1" customHeight="1">
      <c r="A38" s="20" t="s">
        <v>29</v>
      </c>
      <c r="B38" s="60"/>
      <c r="C38" s="22"/>
      <c r="D38" s="19"/>
      <c r="E38" s="43">
        <f t="shared" si="5"/>
        <v>0</v>
      </c>
      <c r="F38" s="19"/>
      <c r="G38" s="19"/>
      <c r="H38" s="19"/>
      <c r="I38" s="19"/>
      <c r="J38" s="43" t="e">
        <f t="shared" si="4"/>
        <v>#DIV/0!</v>
      </c>
      <c r="K38" s="19"/>
      <c r="L38" s="19"/>
    </row>
    <row r="39" spans="1:13" ht="78.75" hidden="1">
      <c r="A39" s="20" t="s">
        <v>30</v>
      </c>
      <c r="B39" s="60"/>
      <c r="C39" s="22"/>
      <c r="D39" s="19"/>
      <c r="E39" s="43">
        <f t="shared" si="5"/>
        <v>0</v>
      </c>
      <c r="F39" s="19"/>
      <c r="G39" s="19"/>
      <c r="H39" s="19"/>
      <c r="I39" s="19"/>
      <c r="J39" s="43" t="e">
        <f t="shared" si="4"/>
        <v>#DIV/0!</v>
      </c>
      <c r="K39" s="19"/>
      <c r="L39" s="19"/>
    </row>
    <row r="40" spans="1:13" ht="37.5" customHeight="1">
      <c r="A40" s="20" t="s">
        <v>7</v>
      </c>
      <c r="B40" s="21">
        <v>15</v>
      </c>
      <c r="C40" s="22">
        <v>0</v>
      </c>
      <c r="D40" s="19">
        <v>11</v>
      </c>
      <c r="E40" s="43">
        <f t="shared" si="5"/>
        <v>205.92500000000001</v>
      </c>
      <c r="F40" s="19">
        <v>26.134</v>
      </c>
      <c r="G40" s="19">
        <v>179.791</v>
      </c>
      <c r="H40" s="19"/>
      <c r="I40" s="19"/>
      <c r="J40" s="43">
        <f t="shared" si="4"/>
        <v>18720.454545454548</v>
      </c>
      <c r="K40" s="19"/>
      <c r="L40" s="19"/>
    </row>
    <row r="41" spans="1:13" ht="33" customHeight="1">
      <c r="A41" s="20" t="s">
        <v>5</v>
      </c>
      <c r="B41" s="21">
        <v>416.6</v>
      </c>
      <c r="C41" s="22">
        <v>3</v>
      </c>
      <c r="D41" s="19">
        <v>329</v>
      </c>
      <c r="E41" s="43">
        <f t="shared" si="5"/>
        <v>4656.93</v>
      </c>
      <c r="F41" s="19">
        <v>211.16200000000001</v>
      </c>
      <c r="G41" s="19">
        <v>4445.768</v>
      </c>
      <c r="H41" s="19"/>
      <c r="I41" s="19"/>
      <c r="J41" s="43">
        <f t="shared" si="4"/>
        <v>14154.802431610942</v>
      </c>
      <c r="K41" s="19" t="s">
        <v>2</v>
      </c>
      <c r="L41" s="19" t="s">
        <v>2</v>
      </c>
    </row>
    <row r="42" spans="1:13" ht="102" customHeight="1">
      <c r="A42" s="126" t="s">
        <v>65</v>
      </c>
      <c r="B42" s="127" t="s">
        <v>32</v>
      </c>
      <c r="C42" s="127" t="s">
        <v>32</v>
      </c>
      <c r="D42" s="127">
        <v>28</v>
      </c>
      <c r="E42" s="127" t="s">
        <v>32</v>
      </c>
      <c r="F42" s="127" t="s">
        <v>32</v>
      </c>
      <c r="G42" s="128">
        <v>8.5250000000000004</v>
      </c>
      <c r="H42" s="127"/>
      <c r="I42" s="127" t="s">
        <v>32</v>
      </c>
      <c r="J42" s="127" t="s">
        <v>32</v>
      </c>
      <c r="K42" s="127" t="s">
        <v>32</v>
      </c>
      <c r="L42" s="127" t="s">
        <v>32</v>
      </c>
    </row>
    <row r="43" spans="1:13" ht="54" customHeight="1">
      <c r="A43" s="30" t="s">
        <v>15</v>
      </c>
      <c r="B43" s="31"/>
      <c r="C43" s="31"/>
      <c r="D43" s="32"/>
      <c r="E43" s="32"/>
      <c r="F43" s="32"/>
      <c r="G43" s="32"/>
      <c r="H43" s="32"/>
      <c r="I43" s="32"/>
      <c r="J43" s="32"/>
      <c r="K43" s="32"/>
      <c r="L43" s="32"/>
    </row>
    <row r="44" spans="1:13" ht="34.5" customHeight="1">
      <c r="A44" s="33" t="s">
        <v>64</v>
      </c>
      <c r="B44" s="34">
        <f>B47+B46+B48+B55</f>
        <v>117.08</v>
      </c>
      <c r="C44" s="35" t="s">
        <v>32</v>
      </c>
      <c r="D44" s="32">
        <f>D46+D47+D48+D55</f>
        <v>75.8</v>
      </c>
      <c r="E44" s="32">
        <f>F44+H44</f>
        <v>1233.538</v>
      </c>
      <c r="F44" s="32">
        <f>F46+F47+F48+F55</f>
        <v>95.113</v>
      </c>
      <c r="G44" s="32"/>
      <c r="H44" s="32">
        <f>H46+H47+H48+H55</f>
        <v>1138.425</v>
      </c>
      <c r="I44" s="32"/>
      <c r="J44" s="129">
        <f t="shared" ref="J44:J47" si="6">E44/D44*1000</f>
        <v>16273.58839050132</v>
      </c>
      <c r="K44" s="32" t="s">
        <v>2</v>
      </c>
      <c r="L44" s="32" t="s">
        <v>2</v>
      </c>
    </row>
    <row r="45" spans="1:13" ht="15.75" customHeight="1">
      <c r="A45" s="36" t="s">
        <v>3</v>
      </c>
      <c r="B45" s="37"/>
      <c r="C45" s="37"/>
      <c r="D45" s="32"/>
      <c r="E45" s="32"/>
      <c r="F45" s="32"/>
      <c r="G45" s="32"/>
      <c r="H45" s="32"/>
      <c r="I45" s="32"/>
      <c r="J45" s="129"/>
      <c r="K45" s="32"/>
      <c r="L45" s="32"/>
    </row>
    <row r="46" spans="1:13" ht="27.95" customHeight="1">
      <c r="A46" s="33" t="s">
        <v>4</v>
      </c>
      <c r="B46" s="34">
        <v>4</v>
      </c>
      <c r="C46" s="35" t="s">
        <v>32</v>
      </c>
      <c r="D46" s="32">
        <v>4</v>
      </c>
      <c r="E46" s="32">
        <f t="shared" ref="E46:E47" si="7">F46+H46</f>
        <v>244.58999999999997</v>
      </c>
      <c r="F46" s="32">
        <v>35.454999999999998</v>
      </c>
      <c r="G46" s="32">
        <v>0</v>
      </c>
      <c r="H46" s="32">
        <v>209.13499999999999</v>
      </c>
      <c r="I46" s="32"/>
      <c r="J46" s="129">
        <f t="shared" si="6"/>
        <v>61147.499999999993</v>
      </c>
      <c r="K46" s="32" t="s">
        <v>2</v>
      </c>
      <c r="L46" s="32" t="s">
        <v>2</v>
      </c>
    </row>
    <row r="47" spans="1:13" ht="69" customHeight="1">
      <c r="A47" s="33" t="s">
        <v>28</v>
      </c>
      <c r="B47" s="34">
        <v>3</v>
      </c>
      <c r="C47" s="35" t="s">
        <v>32</v>
      </c>
      <c r="D47" s="32">
        <v>3</v>
      </c>
      <c r="E47" s="32">
        <f t="shared" si="7"/>
        <v>173.93700000000001</v>
      </c>
      <c r="F47" s="32">
        <v>3.0710000000000002</v>
      </c>
      <c r="G47" s="32">
        <v>0</v>
      </c>
      <c r="H47" s="32">
        <v>170.86600000000001</v>
      </c>
      <c r="I47" s="32"/>
      <c r="J47" s="129">
        <f t="shared" si="6"/>
        <v>57979.000000000007</v>
      </c>
      <c r="K47" s="32" t="s">
        <v>2</v>
      </c>
      <c r="L47" s="32" t="s">
        <v>2</v>
      </c>
    </row>
    <row r="48" spans="1:13" ht="82.5" customHeight="1">
      <c r="A48" s="38" t="s">
        <v>31</v>
      </c>
      <c r="B48" s="39">
        <v>68.28</v>
      </c>
      <c r="C48" s="61">
        <v>0</v>
      </c>
      <c r="D48" s="32">
        <v>36.799999999999997</v>
      </c>
      <c r="E48" s="32">
        <f>F48+H48</f>
        <v>250.19900000000001</v>
      </c>
      <c r="F48" s="32">
        <v>27.503</v>
      </c>
      <c r="G48" s="32">
        <v>0</v>
      </c>
      <c r="H48" s="32">
        <v>222.696</v>
      </c>
      <c r="I48" s="32"/>
      <c r="J48" s="138">
        <f>E48/D48*1000</f>
        <v>6798.8858695652179</v>
      </c>
      <c r="K48" s="133">
        <f>(J48/32347.2)*100</f>
        <v>21.018467964971364</v>
      </c>
      <c r="L48" s="133">
        <f>((('январь 2020'!J47+'февраль 2020'!J47+'март 2020'!J47+'апрель 2020 '!J47+'Май Новая форма'!J48+июнь!J48+июль!J48)/7)/32347.2)*100</f>
        <v>106.49411949990861</v>
      </c>
      <c r="M48" s="53">
        <v>32347.200000000001</v>
      </c>
    </row>
    <row r="49" spans="1:13" ht="16.5" customHeight="1">
      <c r="A49" s="36" t="s">
        <v>23</v>
      </c>
      <c r="B49" s="39"/>
      <c r="C49" s="61"/>
      <c r="D49" s="32"/>
      <c r="E49" s="32"/>
      <c r="F49" s="32"/>
      <c r="G49" s="32"/>
      <c r="H49" s="32"/>
      <c r="I49" s="32"/>
      <c r="J49" s="129"/>
      <c r="K49" s="62"/>
      <c r="L49" s="62"/>
    </row>
    <row r="50" spans="1:13" ht="36.950000000000003" customHeight="1">
      <c r="A50" s="63" t="s">
        <v>55</v>
      </c>
      <c r="B50" s="39">
        <v>4</v>
      </c>
      <c r="C50" s="61">
        <v>0</v>
      </c>
      <c r="D50" s="32">
        <v>2.8</v>
      </c>
      <c r="E50" s="32">
        <f t="shared" ref="E50:E55" si="8">F50+H50</f>
        <v>47.238999999999997</v>
      </c>
      <c r="F50" s="32">
        <v>0</v>
      </c>
      <c r="G50" s="32">
        <v>0</v>
      </c>
      <c r="H50" s="32">
        <v>47.238999999999997</v>
      </c>
      <c r="I50" s="32"/>
      <c r="J50" s="129">
        <f t="shared" ref="J50:J55" si="9">E50/D50*1000</f>
        <v>16871.071428571431</v>
      </c>
      <c r="K50" s="62"/>
      <c r="L50" s="62"/>
    </row>
    <row r="51" spans="1:13" ht="18.75" hidden="1">
      <c r="A51" s="33" t="s">
        <v>35</v>
      </c>
      <c r="B51" s="34"/>
      <c r="C51" s="35"/>
      <c r="D51" s="32"/>
      <c r="E51" s="32">
        <f t="shared" si="8"/>
        <v>0</v>
      </c>
      <c r="F51" s="32"/>
      <c r="G51" s="32"/>
      <c r="H51" s="32"/>
      <c r="I51" s="32"/>
      <c r="J51" s="129" t="e">
        <f t="shared" si="9"/>
        <v>#DIV/0!</v>
      </c>
      <c r="K51" s="32"/>
      <c r="L51" s="32"/>
    </row>
    <row r="52" spans="1:13" ht="80.25" hidden="1" customHeight="1">
      <c r="A52" s="33" t="s">
        <v>29</v>
      </c>
      <c r="B52" s="40"/>
      <c r="C52" s="35"/>
      <c r="D52" s="32"/>
      <c r="E52" s="32">
        <f t="shared" si="8"/>
        <v>0</v>
      </c>
      <c r="F52" s="32"/>
      <c r="G52" s="32"/>
      <c r="H52" s="32"/>
      <c r="I52" s="32"/>
      <c r="J52" s="129" t="e">
        <f t="shared" si="9"/>
        <v>#DIV/0!</v>
      </c>
      <c r="K52" s="32"/>
      <c r="L52" s="32"/>
    </row>
    <row r="53" spans="1:13" ht="78.75" hidden="1">
      <c r="A53" s="33" t="s">
        <v>30</v>
      </c>
      <c r="B53" s="40"/>
      <c r="C53" s="35"/>
      <c r="D53" s="32"/>
      <c r="E53" s="32">
        <f t="shared" si="8"/>
        <v>0</v>
      </c>
      <c r="F53" s="32"/>
      <c r="G53" s="32"/>
      <c r="H53" s="32"/>
      <c r="I53" s="32"/>
      <c r="J53" s="129" t="e">
        <f t="shared" si="9"/>
        <v>#DIV/0!</v>
      </c>
      <c r="K53" s="32"/>
      <c r="L53" s="32"/>
    </row>
    <row r="54" spans="1:13" ht="31.5" hidden="1" customHeight="1">
      <c r="A54" s="33" t="s">
        <v>7</v>
      </c>
      <c r="B54" s="34"/>
      <c r="C54" s="35"/>
      <c r="D54" s="32"/>
      <c r="E54" s="32">
        <f t="shared" si="8"/>
        <v>0</v>
      </c>
      <c r="F54" s="32"/>
      <c r="G54" s="32"/>
      <c r="H54" s="32"/>
      <c r="I54" s="32"/>
      <c r="J54" s="129" t="e">
        <f t="shared" si="9"/>
        <v>#DIV/0!</v>
      </c>
      <c r="K54" s="32"/>
      <c r="L54" s="32"/>
    </row>
    <row r="55" spans="1:13" ht="38.25" customHeight="1">
      <c r="A55" s="33" t="s">
        <v>6</v>
      </c>
      <c r="B55" s="34">
        <v>41.8</v>
      </c>
      <c r="C55" s="35">
        <v>0</v>
      </c>
      <c r="D55" s="32">
        <v>32</v>
      </c>
      <c r="E55" s="32">
        <f t="shared" si="8"/>
        <v>564.8119999999999</v>
      </c>
      <c r="F55" s="32">
        <v>29.084</v>
      </c>
      <c r="G55" s="32">
        <v>0</v>
      </c>
      <c r="H55" s="32">
        <v>535.72799999999995</v>
      </c>
      <c r="I55" s="32"/>
      <c r="J55" s="129">
        <f t="shared" si="9"/>
        <v>17650.374999999996</v>
      </c>
      <c r="K55" s="32" t="s">
        <v>2</v>
      </c>
      <c r="L55" s="32" t="s">
        <v>2</v>
      </c>
    </row>
    <row r="56" spans="1:13" ht="19.5" customHeight="1">
      <c r="A56" s="164" t="s">
        <v>66</v>
      </c>
      <c r="B56" s="164"/>
      <c r="C56" s="164"/>
      <c r="D56" s="164"/>
      <c r="E56" s="164"/>
      <c r="F56" s="164"/>
      <c r="G56" s="164"/>
      <c r="H56" s="139"/>
      <c r="I56" s="1"/>
      <c r="J56" s="1"/>
      <c r="K56" s="5"/>
      <c r="L56" s="5"/>
    </row>
    <row r="57" spans="1:13" ht="19.5" customHeight="1">
      <c r="A57" s="165" t="s">
        <v>45</v>
      </c>
      <c r="B57" s="165"/>
      <c r="C57" s="165"/>
      <c r="D57" s="165"/>
      <c r="E57" s="165"/>
      <c r="F57" s="165"/>
      <c r="G57" s="165"/>
      <c r="H57" s="165"/>
      <c r="I57" s="165"/>
      <c r="J57" s="165"/>
      <c r="K57" s="165"/>
      <c r="L57" s="165"/>
    </row>
    <row r="58" spans="1:13" s="57" customFormat="1" ht="23.25" customHeight="1">
      <c r="A58" s="166" t="s">
        <v>41</v>
      </c>
      <c r="B58" s="166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18"/>
    </row>
    <row r="59" spans="1:13" s="8" customFormat="1" ht="23.25" customHeight="1">
      <c r="A59" s="166" t="s">
        <v>42</v>
      </c>
      <c r="B59" s="166"/>
      <c r="C59" s="166"/>
      <c r="D59" s="166"/>
      <c r="E59" s="166"/>
      <c r="F59" s="166"/>
      <c r="G59" s="166"/>
      <c r="H59" s="166"/>
      <c r="I59" s="166"/>
      <c r="J59" s="166"/>
      <c r="K59" s="166"/>
      <c r="L59" s="166"/>
      <c r="M59" s="119"/>
    </row>
    <row r="60" spans="1:13" ht="15" customHeight="1">
      <c r="A60" s="165" t="s">
        <v>67</v>
      </c>
      <c r="B60" s="165"/>
      <c r="C60" s="165"/>
      <c r="D60" s="165"/>
      <c r="E60" s="165"/>
      <c r="F60" s="165"/>
      <c r="G60" s="165"/>
      <c r="H60" s="165"/>
      <c r="I60" s="165"/>
      <c r="J60" s="165"/>
      <c r="K60" s="165"/>
      <c r="L60" s="165"/>
    </row>
    <row r="61" spans="1:13" s="29" customFormat="1" ht="86.25" customHeight="1">
      <c r="A61" s="27" t="s">
        <v>68</v>
      </c>
      <c r="B61" s="27"/>
      <c r="C61" s="27"/>
      <c r="D61" s="27"/>
      <c r="E61" s="27"/>
      <c r="F61" s="27" t="s">
        <v>48</v>
      </c>
      <c r="G61" s="27"/>
      <c r="H61" s="27"/>
      <c r="I61" s="27"/>
      <c r="J61" s="142"/>
      <c r="M61" s="120"/>
    </row>
    <row r="62" spans="1:13" ht="18.75">
      <c r="A62" s="2"/>
      <c r="B62" s="2"/>
      <c r="C62" s="2"/>
      <c r="D62" s="2" t="s">
        <v>8</v>
      </c>
      <c r="E62" s="2"/>
      <c r="F62" s="2"/>
      <c r="G62" s="2"/>
      <c r="H62" s="2"/>
      <c r="I62" s="2"/>
      <c r="J62" s="116"/>
    </row>
    <row r="63" spans="1:13" ht="18.75">
      <c r="A63" s="2" t="s">
        <v>9</v>
      </c>
      <c r="B63" s="2"/>
      <c r="C63" s="2"/>
      <c r="D63" s="2"/>
      <c r="E63" s="2"/>
      <c r="F63" s="2"/>
      <c r="G63" s="2"/>
      <c r="H63" s="2"/>
      <c r="I63" s="2"/>
    </row>
  </sheetData>
  <mergeCells count="24">
    <mergeCell ref="A56:G56"/>
    <mergeCell ref="A57:L57"/>
    <mergeCell ref="A58:L58"/>
    <mergeCell ref="A59:L59"/>
    <mergeCell ref="A60:L60"/>
    <mergeCell ref="L9:L11"/>
    <mergeCell ref="B10:B11"/>
    <mergeCell ref="C10:C11"/>
    <mergeCell ref="E10:E11"/>
    <mergeCell ref="F10:H10"/>
    <mergeCell ref="I10:I11"/>
    <mergeCell ref="K9:K11"/>
    <mergeCell ref="A9:A12"/>
    <mergeCell ref="B9:C9"/>
    <mergeCell ref="D9:D11"/>
    <mergeCell ref="E9:I9"/>
    <mergeCell ref="J9:J11"/>
    <mergeCell ref="B12:C12"/>
    <mergeCell ref="A7:L7"/>
    <mergeCell ref="A2:L2"/>
    <mergeCell ref="A3:L3"/>
    <mergeCell ref="A4:L4"/>
    <mergeCell ref="A5:L5"/>
    <mergeCell ref="A6:L6"/>
  </mergeCells>
  <pageMargins left="0.7" right="0.7" top="0.75" bottom="0.75" header="0.3" footer="0.3"/>
  <pageSetup paperSize="9" scale="5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63"/>
  <sheetViews>
    <sheetView tabSelected="1" view="pageBreakPreview" topLeftCell="A10" zoomScale="60" workbookViewId="0">
      <pane ySplit="3525" topLeftCell="A43" activePane="bottomLeft"/>
      <selection activeCell="A10" sqref="A10"/>
      <selection pane="bottomLeft" activeCell="I42" sqref="I42"/>
    </sheetView>
  </sheetViews>
  <sheetFormatPr defaultRowHeight="15"/>
  <cols>
    <col min="1" max="1" width="30.140625" customWidth="1"/>
    <col min="2" max="2" width="15.5703125" customWidth="1"/>
    <col min="3" max="3" width="17.42578125" customWidth="1"/>
    <col min="4" max="4" width="18" customWidth="1"/>
    <col min="5" max="5" width="14.42578125" customWidth="1"/>
    <col min="6" max="6" width="36.42578125" customWidth="1"/>
    <col min="7" max="8" width="12.5703125" customWidth="1"/>
    <col min="9" max="9" width="15.28515625" customWidth="1"/>
    <col min="10" max="10" width="16.7109375" customWidth="1"/>
    <col min="11" max="11" width="17.5703125" customWidth="1"/>
    <col min="12" max="12" width="19.42578125" customWidth="1"/>
    <col min="13" max="13" width="13" style="117" customWidth="1"/>
    <col min="14" max="14" width="12.140625" customWidth="1"/>
  </cols>
  <sheetData>
    <row r="1" spans="1:12" customFormat="1">
      <c r="L1" s="3"/>
    </row>
    <row r="2" spans="1:12" customFormat="1" ht="18.75">
      <c r="A2" s="160" t="s">
        <v>34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</row>
    <row r="3" spans="1:12" customFormat="1" ht="18.75">
      <c r="A3" s="160" t="s">
        <v>38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</row>
    <row r="4" spans="1:12" customFormat="1" ht="18.75">
      <c r="A4" s="187" t="s">
        <v>72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</row>
    <row r="5" spans="1:12" customFormat="1">
      <c r="A5" s="161" t="s">
        <v>10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</row>
    <row r="6" spans="1:12" customFormat="1" ht="15" customHeight="1">
      <c r="A6" s="186" t="s">
        <v>46</v>
      </c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</row>
    <row r="7" spans="1:12" customFormat="1" ht="15.75">
      <c r="A7" s="163" t="s">
        <v>22</v>
      </c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</row>
    <row r="9" spans="1:12" customFormat="1" ht="27" customHeight="1">
      <c r="A9" s="176" t="s">
        <v>11</v>
      </c>
      <c r="B9" s="177" t="s">
        <v>24</v>
      </c>
      <c r="C9" s="178"/>
      <c r="D9" s="170" t="s">
        <v>43</v>
      </c>
      <c r="E9" s="177" t="s">
        <v>44</v>
      </c>
      <c r="F9" s="180"/>
      <c r="G9" s="180"/>
      <c r="H9" s="180"/>
      <c r="I9" s="180"/>
      <c r="J9" s="170" t="s">
        <v>12</v>
      </c>
      <c r="K9" s="167" t="s">
        <v>39</v>
      </c>
      <c r="L9" s="167" t="s">
        <v>40</v>
      </c>
    </row>
    <row r="10" spans="1:12" customFormat="1" ht="55.5" customHeight="1">
      <c r="A10" s="176"/>
      <c r="B10" s="170" t="s">
        <v>20</v>
      </c>
      <c r="C10" s="170" t="s">
        <v>53</v>
      </c>
      <c r="D10" s="179"/>
      <c r="E10" s="170" t="s">
        <v>20</v>
      </c>
      <c r="F10" s="173" t="s">
        <v>19</v>
      </c>
      <c r="G10" s="174"/>
      <c r="H10" s="175"/>
      <c r="I10" s="170" t="s">
        <v>18</v>
      </c>
      <c r="J10" s="179"/>
      <c r="K10" s="168"/>
      <c r="L10" s="168"/>
    </row>
    <row r="11" spans="1:12" customFormat="1" ht="224.25" customHeight="1">
      <c r="A11" s="176"/>
      <c r="B11" s="171"/>
      <c r="C11" s="171"/>
      <c r="D11" s="179"/>
      <c r="E11" s="172"/>
      <c r="F11" s="147" t="s">
        <v>54</v>
      </c>
      <c r="G11" s="6" t="s">
        <v>21</v>
      </c>
      <c r="H11" s="6" t="s">
        <v>37</v>
      </c>
      <c r="I11" s="171"/>
      <c r="J11" s="171"/>
      <c r="K11" s="169"/>
      <c r="L11" s="169"/>
    </row>
    <row r="12" spans="1:12" customFormat="1" ht="19.5" customHeight="1">
      <c r="A12" s="170"/>
      <c r="B12" s="158" t="s">
        <v>25</v>
      </c>
      <c r="C12" s="159"/>
      <c r="D12" s="148" t="s">
        <v>0</v>
      </c>
      <c r="E12" s="148" t="s">
        <v>1</v>
      </c>
      <c r="F12" s="148" t="s">
        <v>1</v>
      </c>
      <c r="G12" s="148" t="s">
        <v>1</v>
      </c>
      <c r="H12" s="148" t="s">
        <v>1</v>
      </c>
      <c r="I12" s="148" t="s">
        <v>1</v>
      </c>
      <c r="J12" s="148" t="s">
        <v>17</v>
      </c>
      <c r="K12" s="148" t="s">
        <v>16</v>
      </c>
      <c r="L12" s="148" t="s">
        <v>16</v>
      </c>
    </row>
    <row r="13" spans="1:12" customFormat="1" ht="15.7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7">
        <v>10</v>
      </c>
      <c r="K13" s="7">
        <v>11</v>
      </c>
      <c r="L13" s="7">
        <v>12</v>
      </c>
    </row>
    <row r="14" spans="1:12" customFormat="1" ht="47.1" customHeight="1">
      <c r="A14" s="121" t="s">
        <v>13</v>
      </c>
      <c r="B14" s="122"/>
      <c r="C14" s="9"/>
      <c r="D14" s="123"/>
      <c r="E14" s="123"/>
      <c r="F14" s="123"/>
      <c r="G14" s="123"/>
      <c r="H14" s="123"/>
      <c r="I14" s="123"/>
      <c r="J14" s="123"/>
      <c r="K14" s="123"/>
      <c r="L14" s="123"/>
    </row>
    <row r="15" spans="1:12" customFormat="1" ht="15.75" customHeight="1">
      <c r="A15" s="10" t="s">
        <v>64</v>
      </c>
      <c r="B15" s="11">
        <f>B17+B18+B19+B26</f>
        <v>873.2</v>
      </c>
      <c r="C15" s="9" t="s">
        <v>32</v>
      </c>
      <c r="D15" s="11">
        <f>D17+D18+D19+D26</f>
        <v>678.4</v>
      </c>
      <c r="E15" s="124">
        <f>F15+G15+H15</f>
        <v>13409.87</v>
      </c>
      <c r="F15" s="72">
        <f>F17+F18+F19+F26+F21</f>
        <v>590.29600000000005</v>
      </c>
      <c r="G15" s="72">
        <f>G17+G18+G19+G26</f>
        <v>10949.074000000001</v>
      </c>
      <c r="H15" s="72">
        <f>H17+H18+H19+H26</f>
        <v>1870.5</v>
      </c>
      <c r="I15" s="12"/>
      <c r="J15" s="124">
        <f>E15/D15*1000</f>
        <v>19766.907429245286</v>
      </c>
      <c r="K15" s="12" t="s">
        <v>2</v>
      </c>
      <c r="L15" s="12" t="s">
        <v>2</v>
      </c>
    </row>
    <row r="16" spans="1:12" customFormat="1" ht="15.75" customHeight="1">
      <c r="A16" s="13" t="s">
        <v>3</v>
      </c>
      <c r="B16" s="14"/>
      <c r="C16" s="15"/>
      <c r="D16" s="12"/>
      <c r="E16" s="12"/>
      <c r="F16" s="12"/>
      <c r="G16" s="12"/>
      <c r="H16" s="12"/>
      <c r="I16" s="12"/>
      <c r="J16" s="12"/>
      <c r="K16" s="12"/>
      <c r="L16" s="12"/>
    </row>
    <row r="17" spans="1:14" ht="15.6" customHeight="1">
      <c r="A17" s="10" t="s">
        <v>4</v>
      </c>
      <c r="B17" s="11">
        <v>12</v>
      </c>
      <c r="C17" s="9" t="s">
        <v>32</v>
      </c>
      <c r="D17" s="12">
        <v>12</v>
      </c>
      <c r="E17" s="12">
        <f>F17+G17</f>
        <v>469.58699999999999</v>
      </c>
      <c r="F17" s="12">
        <v>46.932000000000002</v>
      </c>
      <c r="G17" s="12">
        <v>422.65499999999997</v>
      </c>
      <c r="H17" s="12">
        <v>0</v>
      </c>
      <c r="I17" s="12"/>
      <c r="J17" s="124">
        <f>E17/D17*1000</f>
        <v>39132.25</v>
      </c>
      <c r="K17" s="12" t="s">
        <v>2</v>
      </c>
      <c r="L17" s="12" t="s">
        <v>2</v>
      </c>
    </row>
    <row r="18" spans="1:14" ht="75.95" customHeight="1">
      <c r="A18" s="10" t="s">
        <v>28</v>
      </c>
      <c r="B18" s="11">
        <v>23.25</v>
      </c>
      <c r="C18" s="9" t="s">
        <v>32</v>
      </c>
      <c r="D18" s="12">
        <v>21.3</v>
      </c>
      <c r="E18" s="12">
        <f>F18+G18</f>
        <v>937.89699999999993</v>
      </c>
      <c r="F18" s="12">
        <v>53.466999999999999</v>
      </c>
      <c r="G18" s="12">
        <v>884.43</v>
      </c>
      <c r="H18" s="12">
        <v>0</v>
      </c>
      <c r="I18" s="12"/>
      <c r="J18" s="124">
        <f>E18/D18*1000</f>
        <v>44032.723004694832</v>
      </c>
      <c r="K18" s="12" t="s">
        <v>2</v>
      </c>
      <c r="L18" s="12" t="s">
        <v>2</v>
      </c>
      <c r="M18" s="117" t="s">
        <v>73</v>
      </c>
      <c r="N18" s="155" t="s">
        <v>74</v>
      </c>
    </row>
    <row r="19" spans="1:14" ht="87.95" customHeight="1">
      <c r="A19" s="10" t="s">
        <v>26</v>
      </c>
      <c r="B19" s="11">
        <v>280.60000000000002</v>
      </c>
      <c r="C19" s="9">
        <v>0</v>
      </c>
      <c r="D19" s="12">
        <v>222.1</v>
      </c>
      <c r="E19" s="12">
        <f>F19+G19</f>
        <v>4787.7870000000003</v>
      </c>
      <c r="F19" s="12">
        <v>174.636</v>
      </c>
      <c r="G19" s="12">
        <v>4613.1509999999998</v>
      </c>
      <c r="H19" s="12">
        <v>0</v>
      </c>
      <c r="I19" s="12"/>
      <c r="J19" s="149">
        <f>E19/D19*1000</f>
        <v>21556.897793786586</v>
      </c>
      <c r="K19" s="124">
        <f>(J19/30806.6)*100</f>
        <v>69.974933273345925</v>
      </c>
      <c r="L19" s="124">
        <f>(('январь 2020'!J19+'февраль 2020'!J19+'март 2020'!J19+'апрель 2020 '!J19+'Май Новая форма'!J19+июнь!J19+июль!J19+J19)/8)/30406.4*100</f>
        <v>100.04321005540756</v>
      </c>
      <c r="M19" s="53">
        <v>30806.6</v>
      </c>
      <c r="N19" s="52">
        <v>30406.400000000001</v>
      </c>
    </row>
    <row r="20" spans="1:14" ht="21.75" customHeight="1">
      <c r="A20" s="13" t="s">
        <v>23</v>
      </c>
      <c r="B20" s="11"/>
      <c r="C20" s="9"/>
      <c r="D20" s="12"/>
      <c r="E20" s="12"/>
      <c r="F20" s="12"/>
      <c r="G20" s="12"/>
      <c r="H20" s="12"/>
      <c r="I20" s="12"/>
      <c r="J20" s="124"/>
      <c r="K20" s="58"/>
      <c r="L20" s="58"/>
    </row>
    <row r="21" spans="1:14" ht="39" customHeight="1">
      <c r="A21" s="150" t="s">
        <v>55</v>
      </c>
      <c r="B21" s="151">
        <v>5.5</v>
      </c>
      <c r="C21" s="15">
        <v>0</v>
      </c>
      <c r="D21" s="152">
        <v>3</v>
      </c>
      <c r="E21" s="152">
        <f t="shared" ref="E21:E25" si="0">F21+G21</f>
        <v>11.189</v>
      </c>
      <c r="F21" s="152">
        <v>0</v>
      </c>
      <c r="G21" s="152">
        <v>11.189</v>
      </c>
      <c r="H21" s="152">
        <v>0</v>
      </c>
      <c r="I21" s="152"/>
      <c r="J21" s="153">
        <f t="shared" ref="J21:J26" si="1">E21/D21*1000</f>
        <v>3729.6666666666665</v>
      </c>
      <c r="K21" s="154"/>
      <c r="L21" s="154"/>
    </row>
    <row r="22" spans="1:14" ht="18.75" hidden="1">
      <c r="A22" s="10" t="s">
        <v>35</v>
      </c>
      <c r="B22" s="11"/>
      <c r="C22" s="9"/>
      <c r="D22" s="12"/>
      <c r="E22" s="12">
        <f t="shared" si="0"/>
        <v>0</v>
      </c>
      <c r="F22" s="12"/>
      <c r="G22" s="12"/>
      <c r="H22" s="12"/>
      <c r="I22" s="12"/>
      <c r="J22" s="124" t="e">
        <f t="shared" si="1"/>
        <v>#DIV/0!</v>
      </c>
      <c r="K22" s="12"/>
      <c r="L22" s="12"/>
    </row>
    <row r="23" spans="1:14" ht="94.5" hidden="1">
      <c r="A23" s="10" t="s">
        <v>29</v>
      </c>
      <c r="B23" s="16"/>
      <c r="C23" s="9"/>
      <c r="D23" s="12"/>
      <c r="E23" s="12">
        <f t="shared" si="0"/>
        <v>0</v>
      </c>
      <c r="F23" s="12"/>
      <c r="G23" s="12"/>
      <c r="H23" s="12"/>
      <c r="I23" s="12"/>
      <c r="J23" s="124" t="e">
        <f t="shared" si="1"/>
        <v>#DIV/0!</v>
      </c>
      <c r="K23" s="12"/>
      <c r="L23" s="12"/>
    </row>
    <row r="24" spans="1:14" ht="78.75" hidden="1">
      <c r="A24" s="10" t="s">
        <v>30</v>
      </c>
      <c r="B24" s="16"/>
      <c r="C24" s="9"/>
      <c r="D24" s="12"/>
      <c r="E24" s="12">
        <f t="shared" si="0"/>
        <v>0</v>
      </c>
      <c r="F24" s="12"/>
      <c r="G24" s="12"/>
      <c r="H24" s="12"/>
      <c r="I24" s="12"/>
      <c r="J24" s="124" t="e">
        <f t="shared" si="1"/>
        <v>#DIV/0!</v>
      </c>
      <c r="K24" s="12"/>
      <c r="L24" s="12"/>
    </row>
    <row r="25" spans="1:14" ht="35.25" hidden="1" customHeight="1">
      <c r="A25" s="10" t="s">
        <v>7</v>
      </c>
      <c r="B25" s="11"/>
      <c r="C25" s="9"/>
      <c r="D25" s="12"/>
      <c r="E25" s="12">
        <f t="shared" si="0"/>
        <v>0</v>
      </c>
      <c r="F25" s="12"/>
      <c r="G25" s="12"/>
      <c r="H25" s="12"/>
      <c r="I25" s="12"/>
      <c r="J25" s="124" t="e">
        <f t="shared" si="1"/>
        <v>#DIV/0!</v>
      </c>
      <c r="K25" s="12"/>
      <c r="L25" s="12"/>
    </row>
    <row r="26" spans="1:14" ht="44.45" customHeight="1">
      <c r="A26" s="10" t="s">
        <v>5</v>
      </c>
      <c r="B26" s="11">
        <v>557.35</v>
      </c>
      <c r="C26" s="9">
        <v>2.5</v>
      </c>
      <c r="D26" s="12">
        <v>423</v>
      </c>
      <c r="E26" s="12">
        <f>F26+G26+H26</f>
        <v>7214.5990000000002</v>
      </c>
      <c r="F26" s="12">
        <v>315.26100000000002</v>
      </c>
      <c r="G26" s="12">
        <v>5028.8379999999997</v>
      </c>
      <c r="H26" s="124">
        <v>1870.5</v>
      </c>
      <c r="I26" s="12"/>
      <c r="J26" s="124">
        <f t="shared" si="1"/>
        <v>17055.789598108749</v>
      </c>
      <c r="K26" s="12" t="s">
        <v>2</v>
      </c>
      <c r="L26" s="12" t="s">
        <v>2</v>
      </c>
    </row>
    <row r="27" spans="1:14" ht="37.5" customHeight="1">
      <c r="A27" s="17" t="s">
        <v>14</v>
      </c>
      <c r="B27" s="18"/>
      <c r="C27" s="18"/>
      <c r="D27" s="19"/>
      <c r="E27" s="19"/>
      <c r="F27" s="19"/>
      <c r="G27" s="19"/>
      <c r="H27" s="19"/>
      <c r="I27" s="19"/>
      <c r="J27" s="19"/>
      <c r="K27" s="19"/>
      <c r="L27" s="19"/>
    </row>
    <row r="28" spans="1:14" s="103" customFormat="1" ht="24.6" customHeight="1">
      <c r="A28" s="156" t="s">
        <v>64</v>
      </c>
      <c r="B28" s="24">
        <f>B30+B31+B40+B41+B32</f>
        <v>1256.46</v>
      </c>
      <c r="C28" s="22" t="s">
        <v>32</v>
      </c>
      <c r="D28" s="24">
        <f>D30+D31+D40+D41+D32</f>
        <v>837.5</v>
      </c>
      <c r="E28" s="43">
        <f t="shared" ref="E28" si="2">F28+G28</f>
        <v>16748.153999999999</v>
      </c>
      <c r="F28" s="24">
        <f>F30+F31+F40+F41+F32</f>
        <v>162.45899999999997</v>
      </c>
      <c r="G28" s="24">
        <f>G30+G31+G40+G41+G32</f>
        <v>16585.695</v>
      </c>
      <c r="H28" s="19"/>
      <c r="I28" s="19"/>
      <c r="J28" s="43">
        <f>E28/D28*1000</f>
        <v>19997.795820895521</v>
      </c>
      <c r="K28" s="19" t="s">
        <v>2</v>
      </c>
      <c r="L28" s="19" t="s">
        <v>2</v>
      </c>
      <c r="M28" s="53"/>
    </row>
    <row r="29" spans="1:14" ht="15.75" customHeight="1">
      <c r="A29" s="23" t="s">
        <v>3</v>
      </c>
      <c r="B29" s="24"/>
      <c r="C29" s="24"/>
      <c r="D29" s="19"/>
      <c r="E29" s="43"/>
      <c r="F29" s="19"/>
      <c r="G29" s="19"/>
      <c r="H29" s="19"/>
      <c r="I29" s="19"/>
      <c r="J29" s="19"/>
      <c r="K29" s="19"/>
      <c r="L29" s="19"/>
    </row>
    <row r="30" spans="1:14" ht="30.75" customHeight="1">
      <c r="A30" s="156" t="s">
        <v>4</v>
      </c>
      <c r="B30" s="21">
        <v>23</v>
      </c>
      <c r="C30" s="22" t="s">
        <v>32</v>
      </c>
      <c r="D30" s="19">
        <v>22</v>
      </c>
      <c r="E30" s="43">
        <f>F30+G30</f>
        <v>912.15499999999997</v>
      </c>
      <c r="F30" s="19">
        <v>44.268000000000001</v>
      </c>
      <c r="G30" s="43">
        <v>867.88699999999994</v>
      </c>
      <c r="H30" s="19"/>
      <c r="I30" s="19"/>
      <c r="J30" s="43">
        <f>E30/D30*1000</f>
        <v>41461.590909090912</v>
      </c>
      <c r="K30" s="19" t="s">
        <v>2</v>
      </c>
      <c r="L30" s="19" t="s">
        <v>2</v>
      </c>
    </row>
    <row r="31" spans="1:14" ht="134.44999999999999" customHeight="1">
      <c r="A31" s="20" t="s">
        <v>36</v>
      </c>
      <c r="B31" s="21">
        <v>50.75</v>
      </c>
      <c r="C31" s="22" t="s">
        <v>32</v>
      </c>
      <c r="D31" s="19">
        <v>47</v>
      </c>
      <c r="E31" s="43">
        <f t="shared" ref="E31" si="3">F31+G31</f>
        <v>1818.335</v>
      </c>
      <c r="F31" s="19">
        <v>32.384999999999998</v>
      </c>
      <c r="G31" s="43">
        <v>1785.95</v>
      </c>
      <c r="H31" s="19"/>
      <c r="I31" s="19"/>
      <c r="J31" s="43">
        <f t="shared" ref="J31:J41" si="4">E31/D31*1000</f>
        <v>38687.97872340426</v>
      </c>
      <c r="K31" s="19" t="s">
        <v>2</v>
      </c>
      <c r="L31" s="19" t="s">
        <v>2</v>
      </c>
      <c r="M31" s="117" t="s">
        <v>73</v>
      </c>
      <c r="N31" s="157" t="s">
        <v>74</v>
      </c>
    </row>
    <row r="32" spans="1:14" ht="86.1" customHeight="1">
      <c r="A32" s="20" t="s">
        <v>27</v>
      </c>
      <c r="B32" s="21">
        <v>751.11</v>
      </c>
      <c r="C32" s="18">
        <v>0</v>
      </c>
      <c r="D32" s="19">
        <v>428.5</v>
      </c>
      <c r="E32" s="43">
        <f>F32+G32</f>
        <v>9291.9389999999985</v>
      </c>
      <c r="F32" s="19">
        <v>32.648000000000003</v>
      </c>
      <c r="G32" s="43">
        <v>9259.2909999999993</v>
      </c>
      <c r="H32" s="19"/>
      <c r="I32" s="19"/>
      <c r="J32" s="132">
        <f t="shared" si="4"/>
        <v>21684.805134189028</v>
      </c>
      <c r="K32" s="43">
        <f>(J32/33117.3)*100</f>
        <v>65.478783397768012</v>
      </c>
      <c r="L32" s="43">
        <f>((('январь 2020'!J32+'февраль 2020'!J32+'март 2020'!J32+'апрель 2020 '!J32+'Май Новая форма'!J32+июнь!J32+июль!J32+J32)/8)/32347.2)*100</f>
        <v>104.15220525255064</v>
      </c>
      <c r="M32" s="52">
        <v>33117.300000000003</v>
      </c>
      <c r="N32" s="52">
        <v>32347.200000000001</v>
      </c>
    </row>
    <row r="33" spans="1:13" ht="23.1" customHeight="1">
      <c r="A33" s="23" t="s">
        <v>23</v>
      </c>
      <c r="B33" s="21"/>
      <c r="C33" s="18"/>
      <c r="D33" s="19"/>
      <c r="E33" s="43">
        <f t="shared" ref="E33:E41" si="5">F33+G33</f>
        <v>0</v>
      </c>
      <c r="F33" s="19"/>
      <c r="G33" s="19"/>
      <c r="H33" s="19"/>
      <c r="I33" s="19"/>
      <c r="J33" s="43"/>
      <c r="K33" s="19"/>
      <c r="L33" s="19"/>
    </row>
    <row r="34" spans="1:13" ht="26.45" customHeight="1">
      <c r="A34" s="23" t="s">
        <v>33</v>
      </c>
      <c r="B34" s="25">
        <v>638.41999999999996</v>
      </c>
      <c r="C34" s="18">
        <v>0</v>
      </c>
      <c r="D34" s="19">
        <v>388.2</v>
      </c>
      <c r="E34" s="43">
        <f t="shared" si="5"/>
        <v>8600.6679999999997</v>
      </c>
      <c r="F34" s="19">
        <v>31.623000000000001</v>
      </c>
      <c r="G34" s="19">
        <v>8569.0450000000001</v>
      </c>
      <c r="H34" s="19"/>
      <c r="I34" s="19"/>
      <c r="J34" s="43">
        <f t="shared" si="4"/>
        <v>22155.249871200413</v>
      </c>
      <c r="K34" s="19"/>
      <c r="L34" s="19"/>
    </row>
    <row r="35" spans="1:13" ht="81" hidden="1" customHeight="1">
      <c r="A35" s="23" t="s">
        <v>56</v>
      </c>
      <c r="B35" s="25"/>
      <c r="C35" s="18"/>
      <c r="D35" s="19"/>
      <c r="E35" s="43">
        <f t="shared" si="5"/>
        <v>0</v>
      </c>
      <c r="F35" s="19"/>
      <c r="G35" s="19"/>
      <c r="H35" s="19"/>
      <c r="I35" s="19"/>
      <c r="J35" s="43" t="e">
        <f t="shared" si="4"/>
        <v>#DIV/0!</v>
      </c>
      <c r="K35" s="19"/>
      <c r="L35" s="19"/>
    </row>
    <row r="36" spans="1:13" ht="27" customHeight="1">
      <c r="A36" s="125" t="s">
        <v>55</v>
      </c>
      <c r="B36" s="25">
        <v>13</v>
      </c>
      <c r="C36" s="18">
        <v>0</v>
      </c>
      <c r="D36" s="19">
        <v>6</v>
      </c>
      <c r="E36" s="43">
        <f t="shared" si="5"/>
        <v>93.787999999999997</v>
      </c>
      <c r="F36" s="43">
        <v>0</v>
      </c>
      <c r="G36" s="19">
        <v>93.787999999999997</v>
      </c>
      <c r="H36" s="19"/>
      <c r="I36" s="19"/>
      <c r="J36" s="43">
        <f t="shared" si="4"/>
        <v>15631.333333333332</v>
      </c>
      <c r="K36" s="19"/>
      <c r="L36" s="19"/>
    </row>
    <row r="37" spans="1:13" ht="18.75" hidden="1">
      <c r="A37" s="20" t="s">
        <v>35</v>
      </c>
      <c r="B37" s="21"/>
      <c r="C37" s="22"/>
      <c r="D37" s="19"/>
      <c r="E37" s="43">
        <f t="shared" si="5"/>
        <v>0</v>
      </c>
      <c r="F37" s="19"/>
      <c r="G37" s="19"/>
      <c r="H37" s="19"/>
      <c r="I37" s="19"/>
      <c r="J37" s="43" t="e">
        <f t="shared" si="4"/>
        <v>#DIV/0!</v>
      </c>
      <c r="K37" s="19"/>
      <c r="L37" s="19"/>
    </row>
    <row r="38" spans="1:13" ht="84.75" hidden="1" customHeight="1">
      <c r="A38" s="20" t="s">
        <v>29</v>
      </c>
      <c r="B38" s="60"/>
      <c r="C38" s="22"/>
      <c r="D38" s="19"/>
      <c r="E38" s="43">
        <f t="shared" si="5"/>
        <v>0</v>
      </c>
      <c r="F38" s="19"/>
      <c r="G38" s="19"/>
      <c r="H38" s="19"/>
      <c r="I38" s="19"/>
      <c r="J38" s="43" t="e">
        <f t="shared" si="4"/>
        <v>#DIV/0!</v>
      </c>
      <c r="K38" s="19"/>
      <c r="L38" s="19"/>
    </row>
    <row r="39" spans="1:13" ht="78.75" hidden="1">
      <c r="A39" s="20" t="s">
        <v>30</v>
      </c>
      <c r="B39" s="60"/>
      <c r="C39" s="22"/>
      <c r="D39" s="19"/>
      <c r="E39" s="43">
        <f t="shared" si="5"/>
        <v>0</v>
      </c>
      <c r="F39" s="19"/>
      <c r="G39" s="19"/>
      <c r="H39" s="19"/>
      <c r="I39" s="19"/>
      <c r="J39" s="43" t="e">
        <f t="shared" si="4"/>
        <v>#DIV/0!</v>
      </c>
      <c r="K39" s="19"/>
      <c r="L39" s="19"/>
    </row>
    <row r="40" spans="1:13" ht="37.5" customHeight="1">
      <c r="A40" s="20" t="s">
        <v>7</v>
      </c>
      <c r="B40" s="21">
        <v>15</v>
      </c>
      <c r="C40" s="22">
        <v>0</v>
      </c>
      <c r="D40" s="19">
        <v>11</v>
      </c>
      <c r="E40" s="43">
        <f t="shared" si="5"/>
        <v>165.98500000000001</v>
      </c>
      <c r="F40" s="19">
        <v>0</v>
      </c>
      <c r="G40" s="19">
        <v>165.98500000000001</v>
      </c>
      <c r="H40" s="19"/>
      <c r="I40" s="19"/>
      <c r="J40" s="43">
        <f t="shared" si="4"/>
        <v>15089.545454545456</v>
      </c>
      <c r="K40" s="19"/>
      <c r="L40" s="19"/>
    </row>
    <row r="41" spans="1:13" ht="33" customHeight="1">
      <c r="A41" s="20" t="s">
        <v>5</v>
      </c>
      <c r="B41" s="21">
        <v>416.6</v>
      </c>
      <c r="C41" s="22">
        <v>1.5</v>
      </c>
      <c r="D41" s="19">
        <v>329</v>
      </c>
      <c r="E41" s="43">
        <f t="shared" si="5"/>
        <v>4559.7400000000007</v>
      </c>
      <c r="F41" s="19">
        <v>53.158000000000001</v>
      </c>
      <c r="G41" s="19">
        <v>4506.5820000000003</v>
      </c>
      <c r="H41" s="19"/>
      <c r="I41" s="19"/>
      <c r="J41" s="43">
        <f t="shared" si="4"/>
        <v>13859.392097264439</v>
      </c>
      <c r="K41" s="19" t="s">
        <v>2</v>
      </c>
      <c r="L41" s="19" t="s">
        <v>2</v>
      </c>
    </row>
    <row r="42" spans="1:13" ht="102" customHeight="1">
      <c r="A42" s="126" t="s">
        <v>65</v>
      </c>
      <c r="B42" s="127" t="s">
        <v>32</v>
      </c>
      <c r="C42" s="127" t="s">
        <v>32</v>
      </c>
      <c r="D42" s="127">
        <v>314</v>
      </c>
      <c r="E42" s="127" t="s">
        <v>32</v>
      </c>
      <c r="F42" s="127" t="s">
        <v>32</v>
      </c>
      <c r="G42" s="128">
        <v>383.57600000000002</v>
      </c>
      <c r="H42" s="127"/>
      <c r="I42" s="127" t="s">
        <v>32</v>
      </c>
      <c r="J42" s="127" t="s">
        <v>32</v>
      </c>
      <c r="K42" s="127" t="s">
        <v>32</v>
      </c>
      <c r="L42" s="127" t="s">
        <v>32</v>
      </c>
    </row>
    <row r="43" spans="1:13" ht="54" customHeight="1">
      <c r="A43" s="30" t="s">
        <v>15</v>
      </c>
      <c r="B43" s="31"/>
      <c r="C43" s="31"/>
      <c r="D43" s="32"/>
      <c r="E43" s="32"/>
      <c r="F43" s="32"/>
      <c r="G43" s="32"/>
      <c r="H43" s="32"/>
      <c r="I43" s="32"/>
      <c r="J43" s="32"/>
      <c r="K43" s="32"/>
      <c r="L43" s="32"/>
    </row>
    <row r="44" spans="1:13" ht="34.5" customHeight="1">
      <c r="A44" s="33" t="s">
        <v>64</v>
      </c>
      <c r="B44" s="34">
        <f>B47+B46+B48+B55</f>
        <v>117.08</v>
      </c>
      <c r="C44" s="35" t="s">
        <v>32</v>
      </c>
      <c r="D44" s="32">
        <f>D46+D47+D48+D55</f>
        <v>75.8</v>
      </c>
      <c r="E44" s="129">
        <f>F44+H44</f>
        <v>1621.5600000000002</v>
      </c>
      <c r="F44" s="32">
        <f>F46+F47+F48+F55</f>
        <v>58.246000000000002</v>
      </c>
      <c r="G44" s="32"/>
      <c r="H44" s="32">
        <f>H46+H47+H48+H55</f>
        <v>1563.3140000000001</v>
      </c>
      <c r="I44" s="32"/>
      <c r="J44" s="129">
        <f t="shared" ref="J44:J47" si="6">E44/D44*1000</f>
        <v>21392.61213720317</v>
      </c>
      <c r="K44" s="32" t="s">
        <v>2</v>
      </c>
      <c r="L44" s="32" t="s">
        <v>2</v>
      </c>
    </row>
    <row r="45" spans="1:13" ht="15.75" customHeight="1">
      <c r="A45" s="36" t="s">
        <v>3</v>
      </c>
      <c r="B45" s="37"/>
      <c r="C45" s="37"/>
      <c r="D45" s="32"/>
      <c r="E45" s="32"/>
      <c r="F45" s="32"/>
      <c r="G45" s="32"/>
      <c r="H45" s="32"/>
      <c r="I45" s="32"/>
      <c r="J45" s="129"/>
      <c r="K45" s="32"/>
      <c r="L45" s="32"/>
    </row>
    <row r="46" spans="1:13" ht="27.95" customHeight="1">
      <c r="A46" s="33" t="s">
        <v>4</v>
      </c>
      <c r="B46" s="34">
        <v>4</v>
      </c>
      <c r="C46" s="35" t="s">
        <v>32</v>
      </c>
      <c r="D46" s="32">
        <v>4</v>
      </c>
      <c r="E46" s="32">
        <f t="shared" ref="E46:E47" si="7">F46+H46</f>
        <v>175.49199999999999</v>
      </c>
      <c r="F46" s="129">
        <v>2.6</v>
      </c>
      <c r="G46" s="32">
        <v>0</v>
      </c>
      <c r="H46" s="32">
        <v>172.892</v>
      </c>
      <c r="I46" s="32"/>
      <c r="J46" s="129">
        <f t="shared" si="6"/>
        <v>43873</v>
      </c>
      <c r="K46" s="32" t="s">
        <v>2</v>
      </c>
      <c r="L46" s="32" t="s">
        <v>2</v>
      </c>
    </row>
    <row r="47" spans="1:13" ht="69" customHeight="1">
      <c r="A47" s="33" t="s">
        <v>28</v>
      </c>
      <c r="B47" s="34">
        <v>3</v>
      </c>
      <c r="C47" s="35" t="s">
        <v>32</v>
      </c>
      <c r="D47" s="32">
        <v>3</v>
      </c>
      <c r="E47" s="32">
        <f t="shared" si="7"/>
        <v>131.79900000000001</v>
      </c>
      <c r="F47" s="32">
        <v>27.719000000000001</v>
      </c>
      <c r="G47" s="32">
        <v>0</v>
      </c>
      <c r="H47" s="129">
        <v>104.08</v>
      </c>
      <c r="I47" s="32"/>
      <c r="J47" s="129">
        <f t="shared" si="6"/>
        <v>43933</v>
      </c>
      <c r="K47" s="32" t="s">
        <v>2</v>
      </c>
      <c r="L47" s="32" t="s">
        <v>2</v>
      </c>
      <c r="M47" s="117" t="s">
        <v>74</v>
      </c>
    </row>
    <row r="48" spans="1:13" ht="82.5" customHeight="1">
      <c r="A48" s="38" t="s">
        <v>31</v>
      </c>
      <c r="B48" s="39">
        <v>68.28</v>
      </c>
      <c r="C48" s="61">
        <v>0</v>
      </c>
      <c r="D48" s="32">
        <v>36.799999999999997</v>
      </c>
      <c r="E48" s="32">
        <f>F48+H48</f>
        <v>784.96300000000008</v>
      </c>
      <c r="F48" s="32">
        <v>0.67100000000000004</v>
      </c>
      <c r="G48" s="32">
        <v>0</v>
      </c>
      <c r="H48" s="32">
        <v>784.29200000000003</v>
      </c>
      <c r="I48" s="32"/>
      <c r="J48" s="138">
        <f>E48/D48*1000</f>
        <v>21330.516304347831</v>
      </c>
      <c r="K48" s="133">
        <f>(J48/32347.2)*100</f>
        <v>65.94238853547705</v>
      </c>
      <c r="L48" s="133">
        <f>((('январь 2020'!J47+'февраль 2020'!J47+'март 2020'!J47+'апрель 2020 '!J47+'Май Новая форма'!J48+июнь!J48+июль!J48+J48)/8)/32347.2)*100</f>
        <v>101.42515312935467</v>
      </c>
      <c r="M48" s="53">
        <v>32347.200000000001</v>
      </c>
    </row>
    <row r="49" spans="1:13" ht="16.5" customHeight="1">
      <c r="A49" s="36" t="s">
        <v>23</v>
      </c>
      <c r="B49" s="39"/>
      <c r="C49" s="61"/>
      <c r="D49" s="32"/>
      <c r="E49" s="32"/>
      <c r="F49" s="32"/>
      <c r="G49" s="32"/>
      <c r="H49" s="32"/>
      <c r="I49" s="32"/>
      <c r="J49" s="129"/>
      <c r="K49" s="62"/>
      <c r="L49" s="62"/>
    </row>
    <row r="50" spans="1:13" ht="36.950000000000003" customHeight="1">
      <c r="A50" s="63" t="s">
        <v>55</v>
      </c>
      <c r="B50" s="39">
        <v>4</v>
      </c>
      <c r="C50" s="61">
        <v>0</v>
      </c>
      <c r="D50" s="32">
        <v>2.8</v>
      </c>
      <c r="E50" s="32">
        <f t="shared" ref="E50:E55" si="8">F50+H50</f>
        <v>71.084000000000003</v>
      </c>
      <c r="F50" s="32">
        <v>0</v>
      </c>
      <c r="G50" s="32">
        <v>0</v>
      </c>
      <c r="H50" s="32">
        <v>71.084000000000003</v>
      </c>
      <c r="I50" s="32"/>
      <c r="J50" s="129">
        <f t="shared" ref="J50:J55" si="9">E50/D50*1000</f>
        <v>25387.142857142859</v>
      </c>
      <c r="K50" s="62"/>
      <c r="L50" s="62"/>
    </row>
    <row r="51" spans="1:13" ht="18.75" hidden="1">
      <c r="A51" s="33" t="s">
        <v>35</v>
      </c>
      <c r="B51" s="34"/>
      <c r="C51" s="35"/>
      <c r="D51" s="32"/>
      <c r="E51" s="32">
        <f t="shared" si="8"/>
        <v>0</v>
      </c>
      <c r="F51" s="32"/>
      <c r="G51" s="32"/>
      <c r="H51" s="32"/>
      <c r="I51" s="32"/>
      <c r="J51" s="129" t="e">
        <f t="shared" si="9"/>
        <v>#DIV/0!</v>
      </c>
      <c r="K51" s="32"/>
      <c r="L51" s="32"/>
    </row>
    <row r="52" spans="1:13" ht="80.25" hidden="1" customHeight="1">
      <c r="A52" s="33" t="s">
        <v>29</v>
      </c>
      <c r="B52" s="40"/>
      <c r="C52" s="35"/>
      <c r="D52" s="32"/>
      <c r="E52" s="32">
        <f t="shared" si="8"/>
        <v>0</v>
      </c>
      <c r="F52" s="32"/>
      <c r="G52" s="32"/>
      <c r="H52" s="32"/>
      <c r="I52" s="32"/>
      <c r="J52" s="129" t="e">
        <f t="shared" si="9"/>
        <v>#DIV/0!</v>
      </c>
      <c r="K52" s="32"/>
      <c r="L52" s="32"/>
    </row>
    <row r="53" spans="1:13" ht="78.75" hidden="1">
      <c r="A53" s="33" t="s">
        <v>30</v>
      </c>
      <c r="B53" s="40"/>
      <c r="C53" s="35"/>
      <c r="D53" s="32"/>
      <c r="E53" s="32">
        <f t="shared" si="8"/>
        <v>0</v>
      </c>
      <c r="F53" s="32"/>
      <c r="G53" s="32"/>
      <c r="H53" s="32"/>
      <c r="I53" s="32"/>
      <c r="J53" s="129" t="e">
        <f t="shared" si="9"/>
        <v>#DIV/0!</v>
      </c>
      <c r="K53" s="32"/>
      <c r="L53" s="32"/>
    </row>
    <row r="54" spans="1:13" ht="31.5" hidden="1" customHeight="1">
      <c r="A54" s="33" t="s">
        <v>7</v>
      </c>
      <c r="B54" s="34"/>
      <c r="C54" s="35"/>
      <c r="D54" s="32"/>
      <c r="E54" s="32">
        <f t="shared" si="8"/>
        <v>0</v>
      </c>
      <c r="F54" s="32"/>
      <c r="G54" s="32"/>
      <c r="H54" s="32"/>
      <c r="I54" s="32"/>
      <c r="J54" s="129" t="e">
        <f t="shared" si="9"/>
        <v>#DIV/0!</v>
      </c>
      <c r="K54" s="32"/>
      <c r="L54" s="32"/>
    </row>
    <row r="55" spans="1:13" ht="38.25" customHeight="1">
      <c r="A55" s="33" t="s">
        <v>6</v>
      </c>
      <c r="B55" s="34">
        <v>41.8</v>
      </c>
      <c r="C55" s="35">
        <v>0</v>
      </c>
      <c r="D55" s="32">
        <v>32</v>
      </c>
      <c r="E55" s="32">
        <f t="shared" si="8"/>
        <v>529.30600000000004</v>
      </c>
      <c r="F55" s="32">
        <v>27.256</v>
      </c>
      <c r="G55" s="32">
        <v>0</v>
      </c>
      <c r="H55" s="32">
        <v>502.05</v>
      </c>
      <c r="I55" s="32"/>
      <c r="J55" s="129">
        <f t="shared" si="9"/>
        <v>16540.8125</v>
      </c>
      <c r="K55" s="32" t="s">
        <v>2</v>
      </c>
      <c r="L55" s="32" t="s">
        <v>2</v>
      </c>
    </row>
    <row r="56" spans="1:13" ht="19.5" customHeight="1">
      <c r="A56" s="164" t="s">
        <v>66</v>
      </c>
      <c r="B56" s="164"/>
      <c r="C56" s="164"/>
      <c r="D56" s="164"/>
      <c r="E56" s="164"/>
      <c r="F56" s="164"/>
      <c r="G56" s="164"/>
      <c r="H56" s="146"/>
      <c r="I56" s="1"/>
      <c r="J56" s="1"/>
      <c r="K56" s="5"/>
      <c r="L56" s="5"/>
    </row>
    <row r="57" spans="1:13" ht="19.5" customHeight="1">
      <c r="A57" s="165" t="s">
        <v>45</v>
      </c>
      <c r="B57" s="165"/>
      <c r="C57" s="165"/>
      <c r="D57" s="165"/>
      <c r="E57" s="165"/>
      <c r="F57" s="165"/>
      <c r="G57" s="165"/>
      <c r="H57" s="165"/>
      <c r="I57" s="165"/>
      <c r="J57" s="165"/>
      <c r="K57" s="165"/>
      <c r="L57" s="165"/>
    </row>
    <row r="58" spans="1:13" s="57" customFormat="1" ht="23.25" customHeight="1">
      <c r="A58" s="166" t="s">
        <v>41</v>
      </c>
      <c r="B58" s="166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18"/>
    </row>
    <row r="59" spans="1:13" s="8" customFormat="1" ht="23.25" customHeight="1">
      <c r="A59" s="166" t="s">
        <v>42</v>
      </c>
      <c r="B59" s="166"/>
      <c r="C59" s="166"/>
      <c r="D59" s="166"/>
      <c r="E59" s="166"/>
      <c r="F59" s="166"/>
      <c r="G59" s="166"/>
      <c r="H59" s="166"/>
      <c r="I59" s="166"/>
      <c r="J59" s="166"/>
      <c r="K59" s="166"/>
      <c r="L59" s="166"/>
      <c r="M59" s="119"/>
    </row>
    <row r="60" spans="1:13" ht="15" customHeight="1">
      <c r="A60" s="165" t="s">
        <v>67</v>
      </c>
      <c r="B60" s="165"/>
      <c r="C60" s="165"/>
      <c r="D60" s="165"/>
      <c r="E60" s="165"/>
      <c r="F60" s="165"/>
      <c r="G60" s="165"/>
      <c r="H60" s="165"/>
      <c r="I60" s="165"/>
      <c r="J60" s="165"/>
      <c r="K60" s="165"/>
      <c r="L60" s="165"/>
    </row>
    <row r="61" spans="1:13" s="29" customFormat="1" ht="86.25" customHeight="1">
      <c r="A61" s="27" t="s">
        <v>68</v>
      </c>
      <c r="B61" s="27"/>
      <c r="C61" s="27"/>
      <c r="D61" s="27"/>
      <c r="E61" s="27"/>
      <c r="F61" s="27" t="s">
        <v>48</v>
      </c>
      <c r="G61" s="27"/>
      <c r="H61" s="27"/>
      <c r="I61" s="27"/>
      <c r="J61" s="145"/>
      <c r="M61" s="120"/>
    </row>
    <row r="62" spans="1:13" ht="18.75">
      <c r="A62" s="2"/>
      <c r="B62" s="2"/>
      <c r="C62" s="2"/>
      <c r="D62" s="2" t="s">
        <v>8</v>
      </c>
      <c r="E62" s="2"/>
      <c r="F62" s="2"/>
      <c r="G62" s="2"/>
      <c r="H62" s="2"/>
      <c r="I62" s="2"/>
      <c r="J62" s="116"/>
    </row>
    <row r="63" spans="1:13" ht="18.75">
      <c r="A63" s="2" t="s">
        <v>9</v>
      </c>
      <c r="B63" s="2"/>
      <c r="C63" s="2"/>
      <c r="D63" s="2"/>
      <c r="E63" s="2"/>
      <c r="F63" s="2"/>
      <c r="G63" s="2"/>
      <c r="H63" s="2"/>
      <c r="I63" s="2"/>
    </row>
  </sheetData>
  <mergeCells count="24">
    <mergeCell ref="A7:L7"/>
    <mergeCell ref="A2:L2"/>
    <mergeCell ref="A3:L3"/>
    <mergeCell ref="A4:L4"/>
    <mergeCell ref="A5:L5"/>
    <mergeCell ref="A6:L6"/>
    <mergeCell ref="A9:A12"/>
    <mergeCell ref="B9:C9"/>
    <mergeCell ref="D9:D11"/>
    <mergeCell ref="E9:I9"/>
    <mergeCell ref="J9:J11"/>
    <mergeCell ref="B12:C12"/>
    <mergeCell ref="L9:L11"/>
    <mergeCell ref="B10:B11"/>
    <mergeCell ref="C10:C11"/>
    <mergeCell ref="E10:E11"/>
    <mergeCell ref="F10:H10"/>
    <mergeCell ref="I10:I11"/>
    <mergeCell ref="K9:K11"/>
    <mergeCell ref="A56:G56"/>
    <mergeCell ref="A57:L57"/>
    <mergeCell ref="A58:L58"/>
    <mergeCell ref="A59:L59"/>
    <mergeCell ref="A60:L60"/>
  </mergeCells>
  <pageMargins left="0.70866141732283472" right="0.70866141732283472" top="0.74803149606299213" bottom="0.74803149606299213" header="0.31496062992125984" footer="0.31496062992125984"/>
  <pageSetup paperSize="9" scale="54" fitToHeight="3" orientation="landscape" r:id="rId1"/>
  <rowBreaks count="2" manualBreakCount="2">
    <brk id="26" max="16383" man="1"/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8</vt:i4>
      </vt:variant>
    </vt:vector>
  </HeadingPairs>
  <TitlesOfParts>
    <vt:vector size="16" baseType="lpstr">
      <vt:lpstr>январь 2020</vt:lpstr>
      <vt:lpstr>февраль 2020</vt:lpstr>
      <vt:lpstr>март 2020</vt:lpstr>
      <vt:lpstr>апрель 2020 </vt:lpstr>
      <vt:lpstr>Май Новая форма</vt:lpstr>
      <vt:lpstr>июнь</vt:lpstr>
      <vt:lpstr>июль</vt:lpstr>
      <vt:lpstr>август</vt:lpstr>
      <vt:lpstr>август!Область_печати</vt:lpstr>
      <vt:lpstr>'апрель 2020 '!Область_печати</vt:lpstr>
      <vt:lpstr>июль!Область_печати</vt:lpstr>
      <vt:lpstr>июнь!Область_печати</vt:lpstr>
      <vt:lpstr>'Май Новая форма'!Область_печати</vt:lpstr>
      <vt:lpstr>'март 2020'!Область_печати</vt:lpstr>
      <vt:lpstr>'февраль 2020'!Область_печати</vt:lpstr>
      <vt:lpstr>'январь 2020'!Область_печати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Галина Анатольевна Брянская</cp:lastModifiedBy>
  <cp:lastPrinted>2020-09-02T11:16:00Z</cp:lastPrinted>
  <dcterms:created xsi:type="dcterms:W3CDTF">2013-04-16T11:53:23Z</dcterms:created>
  <dcterms:modified xsi:type="dcterms:W3CDTF">2020-09-04T06:45:17Z</dcterms:modified>
</cp:coreProperties>
</file>