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95" windowWidth="15480" windowHeight="10605" activeTab="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</sheets>
  <definedNames>
    <definedName name="_xlnm.Print_Titles" localSheetId="0">Январь!$13:$13</definedName>
    <definedName name="_xlnm.Print_Area" localSheetId="3">Апрель!$A$1:$P$68</definedName>
    <definedName name="_xlnm.Print_Area" localSheetId="5">Июнь!$A$1:$P$68</definedName>
    <definedName name="_xlnm.Print_Area" localSheetId="0">Январь!$A$1:$P$69</definedName>
  </definedNames>
  <calcPr calcId="125725"/>
</workbook>
</file>

<file path=xl/calcChain.xml><?xml version="1.0" encoding="utf-8"?>
<calcChain xmlns="http://schemas.openxmlformats.org/spreadsheetml/2006/main">
  <c r="E49" i="6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K26" l="1"/>
  <c r="M32"/>
  <c r="L32"/>
  <c r="K40"/>
  <c r="M19"/>
  <c r="L19"/>
  <c r="M30"/>
  <c r="L30"/>
  <c r="L44"/>
  <c r="M44"/>
  <c r="K15"/>
  <c r="E15"/>
  <c r="E40"/>
  <c r="E26"/>
  <c r="E43" i="5"/>
  <c r="E49" l="1"/>
  <c r="K49" s="1"/>
  <c r="E48"/>
  <c r="K48" s="1"/>
  <c r="E47"/>
  <c r="K47" s="1"/>
  <c r="E46"/>
  <c r="K46" s="1"/>
  <c r="E45"/>
  <c r="K45" s="1"/>
  <c r="E44"/>
  <c r="K44" s="1"/>
  <c r="K43"/>
  <c r="E42"/>
  <c r="K42" s="1"/>
  <c r="K40" s="1"/>
  <c r="J40"/>
  <c r="I40"/>
  <c r="H40"/>
  <c r="G40"/>
  <c r="F40"/>
  <c r="E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K26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M19" s="1"/>
  <c r="E18"/>
  <c r="K18" s="1"/>
  <c r="E17"/>
  <c r="K17" s="1"/>
  <c r="K15" s="1"/>
  <c r="J15"/>
  <c r="I15"/>
  <c r="H15"/>
  <c r="G15"/>
  <c r="F15"/>
  <c r="E15"/>
  <c r="D15"/>
  <c r="B15"/>
  <c r="L19" l="1"/>
  <c r="M30"/>
  <c r="L30"/>
  <c r="M32"/>
  <c r="L32"/>
  <c r="M44"/>
  <c r="L44"/>
  <c r="J40" i="4"/>
  <c r="J40" i="3"/>
  <c r="J15"/>
  <c r="H15" i="4"/>
  <c r="H26" l="1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I40"/>
  <c r="H40"/>
  <c r="G40"/>
  <c r="F40"/>
  <c r="E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K26" s="1"/>
  <c r="J26"/>
  <c r="I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K15" s="1"/>
  <c r="J15"/>
  <c r="I15"/>
  <c r="G15"/>
  <c r="F15"/>
  <c r="E15"/>
  <c r="D15"/>
  <c r="B15"/>
  <c r="M19" l="1"/>
  <c r="L19"/>
  <c r="M30"/>
  <c r="L30"/>
  <c r="M32"/>
  <c r="L32"/>
  <c r="M44"/>
  <c r="L44"/>
  <c r="E49" i="3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K40" s="1"/>
  <c r="I40"/>
  <c r="H40"/>
  <c r="G40"/>
  <c r="F40"/>
  <c r="E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K26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K15" s="1"/>
  <c r="I15"/>
  <c r="H15"/>
  <c r="G15"/>
  <c r="F15"/>
  <c r="E15"/>
  <c r="D15"/>
  <c r="B15"/>
  <c r="M19" l="1"/>
  <c r="M30"/>
  <c r="L30"/>
  <c r="M32"/>
  <c r="L32"/>
  <c r="M44"/>
  <c r="L44"/>
  <c r="E32" i="2" l="1"/>
  <c r="E30"/>
  <c r="E4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I40"/>
  <c r="H40"/>
  <c r="G40"/>
  <c r="F40"/>
  <c r="E40"/>
  <c r="D40"/>
  <c r="B40"/>
  <c r="E38"/>
  <c r="K38" s="1"/>
  <c r="E37"/>
  <c r="K37" s="1"/>
  <c r="E36"/>
  <c r="K36" s="1"/>
  <c r="E35"/>
  <c r="K35" s="1"/>
  <c r="E34"/>
  <c r="K34" s="1"/>
  <c r="E33"/>
  <c r="K33" s="1"/>
  <c r="K32"/>
  <c r="L32" s="1"/>
  <c r="K30"/>
  <c r="L30" s="1"/>
  <c r="E29"/>
  <c r="K29" s="1"/>
  <c r="E28"/>
  <c r="K28" s="1"/>
  <c r="J26"/>
  <c r="I26"/>
  <c r="H26"/>
  <c r="G26"/>
  <c r="F26"/>
  <c r="E26"/>
  <c r="D26"/>
  <c r="B26"/>
  <c r="E24"/>
  <c r="K24" s="1"/>
  <c r="E23"/>
  <c r="K23" s="1"/>
  <c r="E22"/>
  <c r="K22" s="1"/>
  <c r="E21"/>
  <c r="K21" s="1"/>
  <c r="E20"/>
  <c r="K20" s="1"/>
  <c r="E19"/>
  <c r="K19" s="1"/>
  <c r="L19" s="1"/>
  <c r="E18"/>
  <c r="K18" s="1"/>
  <c r="E17"/>
  <c r="K17" s="1"/>
  <c r="J15"/>
  <c r="I15"/>
  <c r="H15"/>
  <c r="G15"/>
  <c r="F15"/>
  <c r="E15"/>
  <c r="D15"/>
  <c r="B15"/>
  <c r="M19" l="1"/>
  <c r="M30"/>
  <c r="M32"/>
  <c r="M44"/>
  <c r="L44"/>
  <c r="E24" i="1"/>
  <c r="E19"/>
  <c r="H26" l="1"/>
  <c r="I40"/>
  <c r="D40" l="1"/>
  <c r="F40"/>
  <c r="G40"/>
  <c r="H40"/>
  <c r="E43" l="1"/>
  <c r="E44"/>
  <c r="E45"/>
  <c r="E46"/>
  <c r="E47"/>
  <c r="E48"/>
  <c r="E49"/>
  <c r="K49" s="1"/>
  <c r="E42"/>
  <c r="E40" s="1"/>
  <c r="K42"/>
  <c r="K43"/>
  <c r="K44"/>
  <c r="L44" s="1"/>
  <c r="K45"/>
  <c r="K46"/>
  <c r="K47"/>
  <c r="K48"/>
  <c r="B40"/>
  <c r="M44" l="1"/>
  <c r="E32"/>
  <c r="K32" s="1"/>
  <c r="E33"/>
  <c r="K33" s="1"/>
  <c r="E34"/>
  <c r="K34" s="1"/>
  <c r="E35"/>
  <c r="K35" s="1"/>
  <c r="E36"/>
  <c r="K36" s="1"/>
  <c r="E37"/>
  <c r="K37" s="1"/>
  <c r="E38"/>
  <c r="K38" s="1"/>
  <c r="E29"/>
  <c r="K29" s="1"/>
  <c r="E30"/>
  <c r="K30" s="1"/>
  <c r="E28"/>
  <c r="K28" s="1"/>
  <c r="D26"/>
  <c r="E26"/>
  <c r="F26"/>
  <c r="G26"/>
  <c r="I26"/>
  <c r="J26"/>
  <c r="B26"/>
  <c r="G15"/>
  <c r="H15"/>
  <c r="I15"/>
  <c r="J15"/>
  <c r="D15"/>
  <c r="F15"/>
  <c r="B15"/>
  <c r="M32" l="1"/>
  <c r="L32"/>
  <c r="M30"/>
  <c r="L30"/>
  <c r="E18" l="1"/>
  <c r="E20"/>
  <c r="E21"/>
  <c r="E22"/>
  <c r="E23"/>
  <c r="K18"/>
  <c r="K19"/>
  <c r="K20"/>
  <c r="K21"/>
  <c r="K22"/>
  <c r="K23"/>
  <c r="K24"/>
  <c r="E17"/>
  <c r="K17" s="1"/>
  <c r="M19" l="1"/>
  <c r="L19"/>
  <c r="E15"/>
</calcChain>
</file>

<file path=xl/sharedStrings.xml><?xml version="1.0" encoding="utf-8"?>
<sst xmlns="http://schemas.openxmlformats.org/spreadsheetml/2006/main" count="786" uniqueCount="67">
  <si>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</si>
  <si>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</si>
  <si>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</si>
  <si>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</si>
  <si>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</si>
  <si>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</si>
  <si>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</si>
  <si>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</si>
  <si>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</si>
  <si>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</si>
  <si>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</si>
  <si>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</si>
  <si>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</si>
  <si>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</si>
  <si>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</si>
  <si>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</si>
  <si>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</si>
  <si>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</si>
  <si>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</si>
  <si>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</si>
  <si>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</si>
  <si>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</si>
  <si>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</si>
  <si>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</si>
  <si>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</si>
  <si>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</si>
  <si>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</si>
  <si>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</si>
  <si>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</si>
  <si>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</si>
  <si>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</si>
  <si>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</si>
  <si>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</si>
  <si>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</si>
  <si>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</si>
  <si>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</si>
  <si>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</si>
  <si>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</si>
  <si>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</si>
  <si>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</si>
  <si>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</si>
  <si>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</si>
  <si>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</si>
  <si>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</si>
  <si>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</si>
  <si>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</si>
  <si>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</si>
  <si>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</si>
  <si>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</si>
  <si>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</si>
  <si>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</si>
  <si>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 xml:space="preserve">С.В. Пашков </t>
  </si>
  <si>
    <t>Исп. Борисова И.И.</t>
  </si>
  <si>
    <t>Тел. 8(48754)6-14-81</t>
  </si>
  <si>
    <r>
      <t>за_</t>
    </r>
    <r>
      <rPr>
        <u/>
        <sz val="14"/>
        <color theme="1"/>
        <rFont val="Times New Roman"/>
        <family val="1"/>
        <charset val="204"/>
      </rPr>
      <t>ЯНВАРЬ</t>
    </r>
    <r>
      <rPr>
        <sz val="14"/>
        <color theme="1"/>
        <rFont val="Times New Roman"/>
        <family val="1"/>
        <charset val="204"/>
      </rPr>
      <t xml:space="preserve"> 2017 год</t>
    </r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</si>
  <si>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</si>
  <si>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</si>
  <si>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</si>
  <si>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</si>
  <si>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r>
      <t>за_</t>
    </r>
    <r>
      <rPr>
        <b/>
        <u/>
        <sz val="14"/>
        <color theme="1"/>
        <rFont val="Times New Roman"/>
        <family val="1"/>
        <charset val="204"/>
      </rPr>
      <t>ФЕВРАЛЬ</t>
    </r>
    <r>
      <rPr>
        <sz val="14"/>
        <color theme="1"/>
        <rFont val="Times New Roman"/>
        <family val="1"/>
        <charset val="204"/>
      </rPr>
      <t xml:space="preserve"> 2017 год</t>
    </r>
  </si>
  <si>
    <t>за_МАРТ 2017 год</t>
  </si>
  <si>
    <t>за_АПРЕЛЬ 2017 год</t>
  </si>
  <si>
    <r>
      <t>за_</t>
    </r>
    <r>
      <rPr>
        <b/>
        <sz val="14"/>
        <color theme="1"/>
        <rFont val="Times New Roman"/>
        <family val="1"/>
        <charset val="204"/>
      </rPr>
      <t>май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</si>
  <si>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Заместитель председателя комитета </t>
  </si>
  <si>
    <t>Е.А. Кравченко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</si>
  <si>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июня </t>
    </r>
    <r>
      <rPr>
        <sz val="14"/>
        <color theme="1"/>
        <rFont val="Times New Roman"/>
        <family val="1"/>
        <charset val="204"/>
      </rPr>
      <t xml:space="preserve">  2017 год</t>
    </r>
  </si>
  <si>
    <t>С.В. Пашков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</si>
</sst>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2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12" xfId="0" applyFont="1" applyBorder="1"/>
    <xf numFmtId="0" fontId="17" fillId="0" borderId="0" xfId="0" applyFont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8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zoomScaleNormal="75" workbookViewId="0">
      <selection activeCell="A19" sqref="A19:XFD1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8.7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8.75">
      <c r="A4" s="122" t="s">
        <v>54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8.7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7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>
      <c r="K8" s="73"/>
    </row>
    <row r="9" spans="1:16" ht="27" customHeight="1">
      <c r="A9" s="117" t="s">
        <v>11</v>
      </c>
      <c r="B9" s="120" t="s">
        <v>27</v>
      </c>
      <c r="C9" s="121"/>
      <c r="D9" s="107" t="s">
        <v>12</v>
      </c>
      <c r="E9" s="120" t="s">
        <v>55</v>
      </c>
      <c r="F9" s="126"/>
      <c r="G9" s="126"/>
      <c r="H9" s="126"/>
      <c r="I9" s="126"/>
      <c r="J9" s="126"/>
      <c r="K9" s="109" t="s">
        <v>13</v>
      </c>
      <c r="L9" s="112" t="s">
        <v>29</v>
      </c>
      <c r="M9" s="112" t="s">
        <v>30</v>
      </c>
      <c r="N9" s="116" t="s">
        <v>31</v>
      </c>
      <c r="O9" s="116"/>
      <c r="P9" s="116"/>
    </row>
    <row r="10" spans="1:16" ht="88.5" customHeight="1">
      <c r="A10" s="117"/>
      <c r="B10" s="107" t="s">
        <v>21</v>
      </c>
      <c r="C10" s="107" t="s">
        <v>41</v>
      </c>
      <c r="D10" s="115"/>
      <c r="E10" s="107" t="s">
        <v>21</v>
      </c>
      <c r="F10" s="118" t="s">
        <v>20</v>
      </c>
      <c r="G10" s="126"/>
      <c r="H10" s="126"/>
      <c r="I10" s="8"/>
      <c r="J10" s="107" t="s">
        <v>19</v>
      </c>
      <c r="K10" s="110"/>
      <c r="L10" s="113"/>
      <c r="M10" s="113"/>
      <c r="N10" s="116"/>
      <c r="O10" s="116"/>
      <c r="P10" s="116"/>
    </row>
    <row r="11" spans="1:16" ht="276" customHeight="1">
      <c r="A11" s="117"/>
      <c r="B11" s="108"/>
      <c r="C11" s="108"/>
      <c r="D11" s="115"/>
      <c r="E11" s="127"/>
      <c r="F11" s="13" t="s">
        <v>24</v>
      </c>
      <c r="G11" s="13" t="s">
        <v>22</v>
      </c>
      <c r="H11" s="6" t="s">
        <v>23</v>
      </c>
      <c r="I11" s="6" t="s">
        <v>44</v>
      </c>
      <c r="J11" s="108"/>
      <c r="K11" s="111"/>
      <c r="L11" s="114"/>
      <c r="M11" s="114"/>
      <c r="N11" s="9" t="s">
        <v>45</v>
      </c>
      <c r="O11" s="9" t="s">
        <v>46</v>
      </c>
      <c r="P11" s="9" t="s">
        <v>47</v>
      </c>
    </row>
    <row r="12" spans="1:16" ht="19.5" customHeight="1">
      <c r="A12" s="107"/>
      <c r="B12" s="118" t="s">
        <v>28</v>
      </c>
      <c r="C12" s="119"/>
      <c r="D12" s="12" t="s">
        <v>0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75" t="s">
        <v>18</v>
      </c>
      <c r="L12" s="12" t="s">
        <v>17</v>
      </c>
      <c r="M12" s="12" t="s">
        <v>17</v>
      </c>
      <c r="N12" s="12" t="s">
        <v>1</v>
      </c>
      <c r="O12" s="12" t="s">
        <v>1</v>
      </c>
      <c r="P12" s="12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11437.991</v>
      </c>
      <c r="F15" s="43">
        <f t="shared" si="0"/>
        <v>9.4879999999999995</v>
      </c>
      <c r="G15" s="43">
        <f t="shared" si="0"/>
        <v>112.77199999999999</v>
      </c>
      <c r="H15" s="43">
        <f t="shared" si="0"/>
        <v>9773.4759999999987</v>
      </c>
      <c r="I15" s="43">
        <f t="shared" si="0"/>
        <v>1542.2550000000001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471.43900000000002</v>
      </c>
      <c r="F17" s="44">
        <v>0</v>
      </c>
      <c r="G17" s="44">
        <v>7.0670000000000002</v>
      </c>
      <c r="H17" s="44">
        <v>464.37200000000001</v>
      </c>
      <c r="I17" s="44"/>
      <c r="J17" s="44"/>
      <c r="K17" s="45">
        <f>(E17/D17)*1000</f>
        <v>36264.538461538461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818.05700000000002</v>
      </c>
      <c r="F18" s="44">
        <v>6.7789999999999999</v>
      </c>
      <c r="G18" s="44"/>
      <c r="H18" s="44">
        <v>811.27800000000002</v>
      </c>
      <c r="I18" s="44"/>
      <c r="J18" s="44"/>
      <c r="K18" s="45">
        <f t="shared" ref="K18:K24" si="2">(E18/D18)*1000</f>
        <v>34810.936170212772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4576.2339999999995</v>
      </c>
      <c r="F19" s="44">
        <v>2.7090000000000001</v>
      </c>
      <c r="G19" s="44">
        <v>105.705</v>
      </c>
      <c r="H19" s="44">
        <v>4467.82</v>
      </c>
      <c r="I19" s="44"/>
      <c r="J19" s="44"/>
      <c r="K19" s="45">
        <f t="shared" si="2"/>
        <v>20429.616071428569</v>
      </c>
      <c r="L19" s="48">
        <f>(K19/20600)*100</f>
        <v>99.172893550624124</v>
      </c>
      <c r="M19" s="48">
        <f>(K19/25216)*100</f>
        <v>81.018464750271917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5572.2610000000004</v>
      </c>
      <c r="F24" s="44"/>
      <c r="G24" s="44"/>
      <c r="H24" s="44">
        <v>4030.0059999999999</v>
      </c>
      <c r="I24" s="44">
        <v>1542.2550000000001</v>
      </c>
      <c r="J24" s="44"/>
      <c r="K24" s="45">
        <f t="shared" si="2"/>
        <v>13524.905339805826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18416.224999999999</v>
      </c>
      <c r="F26" s="50">
        <f t="shared" si="3"/>
        <v>78.468000000000004</v>
      </c>
      <c r="G26" s="50">
        <f t="shared" si="3"/>
        <v>254.761</v>
      </c>
      <c r="H26" s="50">
        <f>H28+H29+H30+H37+H38</f>
        <v>18082.995999999999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1047.3519999999999</v>
      </c>
      <c r="F28" s="51">
        <v>25.542999999999999</v>
      </c>
      <c r="G28" s="51">
        <v>11.423</v>
      </c>
      <c r="H28" s="51">
        <v>1010.386</v>
      </c>
      <c r="I28" s="51"/>
      <c r="J28" s="51"/>
      <c r="K28" s="52">
        <f>(E28/D28)*1000</f>
        <v>45537.043478260865</v>
      </c>
      <c r="L28" s="51" t="s">
        <v>2</v>
      </c>
      <c r="M28" s="51" t="s">
        <v>2</v>
      </c>
      <c r="N28" s="29"/>
      <c r="O28" s="29"/>
      <c r="P28" s="29"/>
    </row>
    <row r="29" spans="1:16" ht="152.25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2218.4650000000001</v>
      </c>
      <c r="F29" s="51">
        <v>8.1760000000000002</v>
      </c>
      <c r="G29" s="51"/>
      <c r="H29" s="51">
        <v>2210.2890000000002</v>
      </c>
      <c r="I29" s="51"/>
      <c r="J29" s="51"/>
      <c r="K29" s="52">
        <f t="shared" ref="K29:K48" si="5">(E29/D29)*1000</f>
        <v>49853.146067415735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 t="shared" si="4"/>
        <v>10781.596</v>
      </c>
      <c r="F30" s="51">
        <v>44.749000000000002</v>
      </c>
      <c r="G30" s="51">
        <v>243.33799999999999</v>
      </c>
      <c r="H30" s="51">
        <v>10493.509</v>
      </c>
      <c r="I30" s="51"/>
      <c r="J30" s="51"/>
      <c r="K30" s="52">
        <f t="shared" si="5"/>
        <v>24957.398148148146</v>
      </c>
      <c r="L30" s="60">
        <f>(K30/24816)*100</f>
        <v>100.56978621916564</v>
      </c>
      <c r="M30" s="60">
        <f>(K30/26543.96)*100</f>
        <v>94.022889381042418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 t="shared" si="4"/>
        <v>10023.723</v>
      </c>
      <c r="F32" s="57">
        <v>43.475000000000001</v>
      </c>
      <c r="G32" s="57">
        <v>243.33799999999999</v>
      </c>
      <c r="H32" s="57">
        <v>9736.91</v>
      </c>
      <c r="I32" s="57"/>
      <c r="J32" s="57"/>
      <c r="K32" s="52">
        <f t="shared" si="5"/>
        <v>25185.233668341709</v>
      </c>
      <c r="L32" s="60">
        <f>(K32/24816)*100</f>
        <v>101.48788551072579</v>
      </c>
      <c r="M32" s="60">
        <f>(K32/26543.96)*100</f>
        <v>94.881222200235797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178.85599999999999</v>
      </c>
      <c r="F37" s="51"/>
      <c r="G37" s="51"/>
      <c r="H37" s="51">
        <v>178.85599999999999</v>
      </c>
      <c r="I37" s="51"/>
      <c r="J37" s="51"/>
      <c r="K37" s="52">
        <f t="shared" si="5"/>
        <v>19872.888888888887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4189.9560000000001</v>
      </c>
      <c r="F38" s="51"/>
      <c r="G38" s="51"/>
      <c r="H38" s="51">
        <v>4189.9560000000001</v>
      </c>
      <c r="I38" s="51"/>
      <c r="J38" s="51"/>
      <c r="K38" s="52">
        <f t="shared" si="5"/>
        <v>12972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1642.8520000000001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1635.069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86.751999999999995</v>
      </c>
      <c r="F42" s="70">
        <v>3.1459999999999999</v>
      </c>
      <c r="G42" s="70"/>
      <c r="H42" s="70"/>
      <c r="I42" s="70">
        <v>83.605999999999995</v>
      </c>
      <c r="J42" s="70"/>
      <c r="K42" s="71">
        <f t="shared" si="5"/>
        <v>43376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187.822</v>
      </c>
      <c r="F43" s="70">
        <v>2.831</v>
      </c>
      <c r="G43" s="70"/>
      <c r="H43" s="70"/>
      <c r="I43" s="70">
        <v>184.99100000000001</v>
      </c>
      <c r="J43" s="70"/>
      <c r="K43" s="71">
        <f t="shared" si="5"/>
        <v>46955.5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945.30799999999999</v>
      </c>
      <c r="F44" s="70">
        <v>1.806</v>
      </c>
      <c r="G44" s="70"/>
      <c r="H44" s="70"/>
      <c r="I44" s="70">
        <v>943.50199999999995</v>
      </c>
      <c r="J44" s="70"/>
      <c r="K44" s="71">
        <f t="shared" si="5"/>
        <v>23056.292682926829</v>
      </c>
      <c r="L44" s="74">
        <f>(K44/24800)*100</f>
        <v>92.968922108575924</v>
      </c>
      <c r="M44" s="74">
        <f>(K44/25574)*100</f>
        <v>90.155207174970002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422.97</v>
      </c>
      <c r="F49" s="70"/>
      <c r="G49" s="70"/>
      <c r="H49" s="70"/>
      <c r="I49" s="70">
        <v>422.97</v>
      </c>
      <c r="J49" s="70"/>
      <c r="K49" s="71">
        <f>(E49/D49)*1000</f>
        <v>13644.193548387097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06" t="s">
        <v>58</v>
      </c>
      <c r="B50" s="106"/>
      <c r="C50" s="106"/>
      <c r="D50" s="106"/>
      <c r="E50" s="106"/>
      <c r="F50" s="106"/>
      <c r="G50" s="106"/>
      <c r="H50" s="106"/>
      <c r="I50" s="11"/>
      <c r="J50" s="1"/>
      <c r="K50" s="72"/>
      <c r="L50" s="5"/>
      <c r="M50" s="5"/>
      <c r="N50" s="15"/>
      <c r="O50" s="15"/>
      <c r="P50" s="15"/>
    </row>
    <row r="51" spans="1:16" ht="19.5" customHeight="1">
      <c r="A51" s="11"/>
      <c r="B51" s="11"/>
      <c r="C51" s="11"/>
      <c r="D51" s="11"/>
      <c r="E51" s="11"/>
      <c r="F51" s="11"/>
      <c r="G51" s="18"/>
      <c r="H51" s="11"/>
      <c r="I51" s="11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4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4"/>
      <c r="H53" s="2"/>
      <c r="I53" s="2"/>
      <c r="J53" s="2"/>
      <c r="K53" s="40"/>
    </row>
    <row r="54" spans="1:16" ht="18.75">
      <c r="A54" s="4" t="s">
        <v>9</v>
      </c>
      <c r="B54" s="2"/>
      <c r="C54" s="2"/>
      <c r="D54" s="2"/>
      <c r="E54" s="2"/>
      <c r="F54" s="2"/>
      <c r="G54" s="4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9" zoomScale="60" workbookViewId="0">
      <selection activeCell="G29" sqref="G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8.7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8.75">
      <c r="A4" s="122" t="s">
        <v>59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8.7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7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>
      <c r="K8" s="73"/>
    </row>
    <row r="9" spans="1:16" ht="27" customHeight="1">
      <c r="A9" s="117" t="s">
        <v>11</v>
      </c>
      <c r="B9" s="120" t="s">
        <v>27</v>
      </c>
      <c r="C9" s="121"/>
      <c r="D9" s="107" t="s">
        <v>12</v>
      </c>
      <c r="E9" s="120" t="s">
        <v>55</v>
      </c>
      <c r="F9" s="126"/>
      <c r="G9" s="126"/>
      <c r="H9" s="126"/>
      <c r="I9" s="126"/>
      <c r="J9" s="126"/>
      <c r="K9" s="109" t="s">
        <v>13</v>
      </c>
      <c r="L9" s="112" t="s">
        <v>29</v>
      </c>
      <c r="M9" s="112" t="s">
        <v>30</v>
      </c>
      <c r="N9" s="116" t="s">
        <v>31</v>
      </c>
      <c r="O9" s="116"/>
      <c r="P9" s="116"/>
    </row>
    <row r="10" spans="1:16" ht="88.5" customHeight="1">
      <c r="A10" s="117"/>
      <c r="B10" s="107" t="s">
        <v>21</v>
      </c>
      <c r="C10" s="107" t="s">
        <v>41</v>
      </c>
      <c r="D10" s="115"/>
      <c r="E10" s="107" t="s">
        <v>21</v>
      </c>
      <c r="F10" s="118" t="s">
        <v>20</v>
      </c>
      <c r="G10" s="126"/>
      <c r="H10" s="126"/>
      <c r="I10" s="8"/>
      <c r="J10" s="107" t="s">
        <v>19</v>
      </c>
      <c r="K10" s="110"/>
      <c r="L10" s="113"/>
      <c r="M10" s="113"/>
      <c r="N10" s="116"/>
      <c r="O10" s="116"/>
      <c r="P10" s="116"/>
    </row>
    <row r="11" spans="1:16" ht="276" customHeight="1">
      <c r="A11" s="117"/>
      <c r="B11" s="108"/>
      <c r="C11" s="108"/>
      <c r="D11" s="115"/>
      <c r="E11" s="127"/>
      <c r="F11" s="79" t="s">
        <v>24</v>
      </c>
      <c r="G11" s="79" t="s">
        <v>22</v>
      </c>
      <c r="H11" s="6" t="s">
        <v>23</v>
      </c>
      <c r="I11" s="6" t="s">
        <v>44</v>
      </c>
      <c r="J11" s="108"/>
      <c r="K11" s="111"/>
      <c r="L11" s="114"/>
      <c r="M11" s="114"/>
      <c r="N11" s="9" t="s">
        <v>45</v>
      </c>
      <c r="O11" s="9" t="s">
        <v>46</v>
      </c>
      <c r="P11" s="9" t="s">
        <v>47</v>
      </c>
    </row>
    <row r="12" spans="1:16" ht="19.5" customHeight="1">
      <c r="A12" s="107"/>
      <c r="B12" s="118" t="s">
        <v>28</v>
      </c>
      <c r="C12" s="119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</v>
      </c>
      <c r="K12" s="75" t="s">
        <v>18</v>
      </c>
      <c r="L12" s="78" t="s">
        <v>17</v>
      </c>
      <c r="M12" s="78" t="s">
        <v>17</v>
      </c>
      <c r="N12" s="78" t="s">
        <v>1</v>
      </c>
      <c r="O12" s="78" t="s">
        <v>1</v>
      </c>
      <c r="P12" s="78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11478.277</v>
      </c>
      <c r="F15" s="43">
        <f t="shared" si="0"/>
        <v>9.4879999999999995</v>
      </c>
      <c r="G15" s="43">
        <f t="shared" si="0"/>
        <v>123.428</v>
      </c>
      <c r="H15" s="43">
        <f t="shared" si="0"/>
        <v>9769.7759999999998</v>
      </c>
      <c r="I15" s="43">
        <f t="shared" si="0"/>
        <v>1575.585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470.88600000000002</v>
      </c>
      <c r="F17" s="44">
        <v>0</v>
      </c>
      <c r="G17" s="44">
        <v>6.4660000000000002</v>
      </c>
      <c r="H17" s="44">
        <v>464.42</v>
      </c>
      <c r="I17" s="44"/>
      <c r="J17" s="44"/>
      <c r="K17" s="45">
        <f>(E17/D17)*1000</f>
        <v>36222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857.79700000000003</v>
      </c>
      <c r="F18" s="44">
        <v>6.7789999999999999</v>
      </c>
      <c r="G18" s="44"/>
      <c r="H18" s="44">
        <v>851.01800000000003</v>
      </c>
      <c r="I18" s="44"/>
      <c r="J18" s="44"/>
      <c r="K18" s="45">
        <f t="shared" ref="K18:K24" si="2">(E18/D18)*1000</f>
        <v>36502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4596.317</v>
      </c>
      <c r="F19" s="44">
        <v>2.7090000000000001</v>
      </c>
      <c r="G19" s="44">
        <v>116.962</v>
      </c>
      <c r="H19" s="44">
        <v>4476.6459999999997</v>
      </c>
      <c r="I19" s="44"/>
      <c r="J19" s="44"/>
      <c r="K19" s="45">
        <f t="shared" si="2"/>
        <v>20519.272321428569</v>
      </c>
      <c r="L19" s="48">
        <f>(K19/20692)*100</f>
        <v>99.165244159233367</v>
      </c>
      <c r="M19" s="48">
        <f>(K19/25216)*100</f>
        <v>81.374017772162787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5553.277</v>
      </c>
      <c r="F24" s="44"/>
      <c r="G24" s="44"/>
      <c r="H24" s="44">
        <v>3977.692</v>
      </c>
      <c r="I24" s="44">
        <v>1575.585</v>
      </c>
      <c r="J24" s="44"/>
      <c r="K24" s="45">
        <f t="shared" si="2"/>
        <v>13478.827669902912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18662.222000000002</v>
      </c>
      <c r="F26" s="50">
        <f t="shared" si="3"/>
        <v>78.468000000000004</v>
      </c>
      <c r="G26" s="50">
        <f t="shared" si="3"/>
        <v>289.13900000000001</v>
      </c>
      <c r="H26" s="50">
        <f>H28+H29+H30+H37+H38</f>
        <v>18294.614999999998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1126.8799999999999</v>
      </c>
      <c r="F28" s="51">
        <v>25.542999999999999</v>
      </c>
      <c r="G28" s="51">
        <v>21.210999999999999</v>
      </c>
      <c r="H28" s="51">
        <v>1080.126</v>
      </c>
      <c r="I28" s="51"/>
      <c r="J28" s="51"/>
      <c r="K28" s="52">
        <f>(E28/D28)*1000</f>
        <v>48994.782608695641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2219.3020000000001</v>
      </c>
      <c r="F29" s="51">
        <v>8.1760000000000002</v>
      </c>
      <c r="G29" s="51"/>
      <c r="H29" s="51">
        <v>2211.1260000000002</v>
      </c>
      <c r="I29" s="51"/>
      <c r="J29" s="51"/>
      <c r="K29" s="52">
        <f t="shared" ref="K29:K49" si="5">(E29/D29)*1000</f>
        <v>49871.955056179781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432</v>
      </c>
      <c r="E30" s="51">
        <f>F30+G30+H30</f>
        <v>10972.587</v>
      </c>
      <c r="F30" s="51">
        <v>44.749000000000002</v>
      </c>
      <c r="G30" s="51">
        <v>267.928</v>
      </c>
      <c r="H30" s="51">
        <v>10659.91</v>
      </c>
      <c r="I30" s="51"/>
      <c r="J30" s="51"/>
      <c r="K30" s="52">
        <f t="shared" si="5"/>
        <v>25399.506944444442</v>
      </c>
      <c r="L30" s="60">
        <f>(K30/26500)*100</f>
        <v>95.847196016771477</v>
      </c>
      <c r="M30" s="60">
        <f>(K30/26543.96)*100</f>
        <v>95.688461497246237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>F32+G32+H32</f>
        <v>10198.883</v>
      </c>
      <c r="F32" s="57">
        <v>43.475000000000001</v>
      </c>
      <c r="G32" s="57">
        <v>267.928</v>
      </c>
      <c r="H32" s="57">
        <v>9887.48</v>
      </c>
      <c r="I32" s="57"/>
      <c r="J32" s="57"/>
      <c r="K32" s="52">
        <f t="shared" si="5"/>
        <v>25625.334170854268</v>
      </c>
      <c r="L32" s="60">
        <f>(K32/26500)*100</f>
        <v>96.69937422963875</v>
      </c>
      <c r="M32" s="60">
        <f>(K32/26543.96)*100</f>
        <v>96.539228400186971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185.892</v>
      </c>
      <c r="F37" s="51"/>
      <c r="G37" s="51"/>
      <c r="H37" s="51">
        <v>185.892</v>
      </c>
      <c r="I37" s="51"/>
      <c r="J37" s="51"/>
      <c r="K37" s="52">
        <f t="shared" si="5"/>
        <v>20654.666666666668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4157.5609999999997</v>
      </c>
      <c r="F38" s="51"/>
      <c r="G38" s="51"/>
      <c r="H38" s="51">
        <v>4157.5609999999997</v>
      </c>
      <c r="I38" s="51"/>
      <c r="J38" s="51"/>
      <c r="K38" s="52">
        <f t="shared" si="5"/>
        <v>12871.705882352939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1599.0320000000002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1591.249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88.372</v>
      </c>
      <c r="F42" s="70">
        <v>3.1459999999999999</v>
      </c>
      <c r="G42" s="70"/>
      <c r="H42" s="70"/>
      <c r="I42" s="70">
        <v>85.225999999999999</v>
      </c>
      <c r="J42" s="70"/>
      <c r="K42" s="71">
        <f t="shared" si="5"/>
        <v>44186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181.70499999999998</v>
      </c>
      <c r="F43" s="70">
        <v>2.831</v>
      </c>
      <c r="G43" s="70"/>
      <c r="H43" s="70"/>
      <c r="I43" s="70">
        <v>178.874</v>
      </c>
      <c r="J43" s="70"/>
      <c r="K43" s="71">
        <f t="shared" si="5"/>
        <v>45426.249999999993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932.45699999999999</v>
      </c>
      <c r="F44" s="70">
        <v>1.806</v>
      </c>
      <c r="G44" s="70"/>
      <c r="H44" s="70"/>
      <c r="I44" s="70">
        <v>930.65099999999995</v>
      </c>
      <c r="J44" s="70"/>
      <c r="K44" s="71">
        <f t="shared" si="5"/>
        <v>22742.853658536584</v>
      </c>
      <c r="L44" s="74">
        <f>(K44/24800)*100</f>
        <v>91.705055074744294</v>
      </c>
      <c r="M44" s="74">
        <f>(K44/25574)*100</f>
        <v>88.929591219741084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396.49799999999999</v>
      </c>
      <c r="F49" s="70"/>
      <c r="G49" s="70"/>
      <c r="H49" s="70"/>
      <c r="I49" s="70">
        <v>396.49799999999999</v>
      </c>
      <c r="J49" s="70"/>
      <c r="K49" s="71">
        <f t="shared" si="5"/>
        <v>12790.258064516129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06" t="s">
        <v>58</v>
      </c>
      <c r="B50" s="106"/>
      <c r="C50" s="106"/>
      <c r="D50" s="106"/>
      <c r="E50" s="106"/>
      <c r="F50" s="106"/>
      <c r="G50" s="106"/>
      <c r="H50" s="106"/>
      <c r="I50" s="77"/>
      <c r="J50" s="1"/>
      <c r="K50" s="72"/>
      <c r="L50" s="5"/>
      <c r="M50" s="5"/>
      <c r="N50" s="15"/>
      <c r="O50" s="15"/>
      <c r="P50" s="15"/>
    </row>
    <row r="51" spans="1:16" ht="19.5" customHeight="1">
      <c r="A51" s="77"/>
      <c r="B51" s="77"/>
      <c r="C51" s="77"/>
      <c r="D51" s="77"/>
      <c r="E51" s="77"/>
      <c r="F51" s="77"/>
      <c r="G51" s="18"/>
      <c r="H51" s="77"/>
      <c r="I51" s="77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0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0"/>
      <c r="H53" s="2"/>
      <c r="I53" s="2"/>
      <c r="J53" s="2"/>
      <c r="K53" s="40"/>
    </row>
    <row r="54" spans="1:16" ht="18.75">
      <c r="A54" s="80" t="s">
        <v>9</v>
      </c>
      <c r="B54" s="2"/>
      <c r="C54" s="2"/>
      <c r="D54" s="2"/>
      <c r="E54" s="2"/>
      <c r="F54" s="2"/>
      <c r="G54" s="80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24" zoomScale="60" workbookViewId="0">
      <selection activeCell="J31" sqref="J31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8.7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8.75">
      <c r="A4" s="122" t="s">
        <v>60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8.7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7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>
      <c r="K8" s="73"/>
    </row>
    <row r="9" spans="1:16" ht="27" customHeight="1">
      <c r="A9" s="117" t="s">
        <v>11</v>
      </c>
      <c r="B9" s="120" t="s">
        <v>27</v>
      </c>
      <c r="C9" s="121"/>
      <c r="D9" s="107" t="s">
        <v>12</v>
      </c>
      <c r="E9" s="120" t="s">
        <v>55</v>
      </c>
      <c r="F9" s="126"/>
      <c r="G9" s="126"/>
      <c r="H9" s="126"/>
      <c r="I9" s="126"/>
      <c r="J9" s="126"/>
      <c r="K9" s="109" t="s">
        <v>13</v>
      </c>
      <c r="L9" s="112" t="s">
        <v>29</v>
      </c>
      <c r="M9" s="112" t="s">
        <v>30</v>
      </c>
      <c r="N9" s="116" t="s">
        <v>31</v>
      </c>
      <c r="O9" s="116"/>
      <c r="P9" s="116"/>
    </row>
    <row r="10" spans="1:16" ht="88.5" customHeight="1">
      <c r="A10" s="117"/>
      <c r="B10" s="107" t="s">
        <v>21</v>
      </c>
      <c r="C10" s="107" t="s">
        <v>41</v>
      </c>
      <c r="D10" s="115"/>
      <c r="E10" s="107" t="s">
        <v>21</v>
      </c>
      <c r="F10" s="118" t="s">
        <v>20</v>
      </c>
      <c r="G10" s="126"/>
      <c r="H10" s="126"/>
      <c r="I10" s="8"/>
      <c r="J10" s="107" t="s">
        <v>19</v>
      </c>
      <c r="K10" s="110"/>
      <c r="L10" s="113"/>
      <c r="M10" s="113"/>
      <c r="N10" s="116"/>
      <c r="O10" s="116"/>
      <c r="P10" s="116"/>
    </row>
    <row r="11" spans="1:16" ht="276" customHeight="1">
      <c r="A11" s="117"/>
      <c r="B11" s="108"/>
      <c r="C11" s="108"/>
      <c r="D11" s="115"/>
      <c r="E11" s="127"/>
      <c r="F11" s="84" t="s">
        <v>24</v>
      </c>
      <c r="G11" s="84" t="s">
        <v>22</v>
      </c>
      <c r="H11" s="6" t="s">
        <v>23</v>
      </c>
      <c r="I11" s="6" t="s">
        <v>44</v>
      </c>
      <c r="J11" s="108"/>
      <c r="K11" s="111"/>
      <c r="L11" s="114"/>
      <c r="M11" s="114"/>
      <c r="N11" s="9" t="s">
        <v>45</v>
      </c>
      <c r="O11" s="9" t="s">
        <v>46</v>
      </c>
      <c r="P11" s="9" t="s">
        <v>47</v>
      </c>
    </row>
    <row r="12" spans="1:16" ht="19.5" customHeight="1">
      <c r="A12" s="107"/>
      <c r="B12" s="118" t="s">
        <v>28</v>
      </c>
      <c r="C12" s="119"/>
      <c r="D12" s="81" t="s">
        <v>0</v>
      </c>
      <c r="E12" s="81" t="s">
        <v>1</v>
      </c>
      <c r="F12" s="81" t="s">
        <v>1</v>
      </c>
      <c r="G12" s="81" t="s">
        <v>1</v>
      </c>
      <c r="H12" s="81" t="s">
        <v>1</v>
      </c>
      <c r="I12" s="81" t="s">
        <v>1</v>
      </c>
      <c r="J12" s="81" t="s">
        <v>1</v>
      </c>
      <c r="K12" s="75" t="s">
        <v>18</v>
      </c>
      <c r="L12" s="81" t="s">
        <v>17</v>
      </c>
      <c r="M12" s="81" t="s">
        <v>17</v>
      </c>
      <c r="N12" s="81" t="s">
        <v>1</v>
      </c>
      <c r="O12" s="81" t="s">
        <v>1</v>
      </c>
      <c r="P12" s="81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675.5</v>
      </c>
      <c r="E15" s="43">
        <f t="shared" si="0"/>
        <v>13058.454000000002</v>
      </c>
      <c r="F15" s="43">
        <f t="shared" si="0"/>
        <v>9.4879999999999995</v>
      </c>
      <c r="G15" s="43">
        <f t="shared" si="0"/>
        <v>147.73399999999998</v>
      </c>
      <c r="H15" s="43">
        <f t="shared" si="0"/>
        <v>11359.241000000002</v>
      </c>
      <c r="I15" s="43">
        <f t="shared" si="0"/>
        <v>1541.991</v>
      </c>
      <c r="J15" s="43">
        <f t="shared" si="0"/>
        <v>0</v>
      </c>
      <c r="K15" s="94">
        <f>K17+K18+K19+K24</f>
        <v>116383.58050649523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477.31799999999998</v>
      </c>
      <c r="F17" s="44">
        <v>0</v>
      </c>
      <c r="G17" s="44">
        <v>9.6950000000000003</v>
      </c>
      <c r="H17" s="44">
        <v>467.62299999999999</v>
      </c>
      <c r="I17" s="44"/>
      <c r="J17" s="44"/>
      <c r="K17" s="45">
        <f>(E17/D17)*1000</f>
        <v>36716.769230769234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918.01499999999999</v>
      </c>
      <c r="F18" s="44">
        <v>6.7789999999999999</v>
      </c>
      <c r="G18" s="44"/>
      <c r="H18" s="44">
        <v>911.23599999999999</v>
      </c>
      <c r="I18" s="44"/>
      <c r="J18" s="44"/>
      <c r="K18" s="45">
        <f t="shared" ref="K18:K24" si="2">(E18/D18)*1000</f>
        <v>39064.468085106382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6083.009</v>
      </c>
      <c r="F19" s="44">
        <v>2.7090000000000001</v>
      </c>
      <c r="G19" s="44">
        <v>138.03899999999999</v>
      </c>
      <c r="H19" s="44">
        <v>5942.2610000000004</v>
      </c>
      <c r="I19" s="44"/>
      <c r="J19" s="44"/>
      <c r="K19" s="45">
        <f t="shared" si="2"/>
        <v>27156.290178571428</v>
      </c>
      <c r="L19" s="48">
        <f>(K19/26400)*100</f>
        <v>102.86473552489177</v>
      </c>
      <c r="M19" s="48">
        <f>(K19/25216)*100</f>
        <v>107.69467869040066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5580.1120000000001</v>
      </c>
      <c r="F24" s="44"/>
      <c r="G24" s="44"/>
      <c r="H24" s="44">
        <v>4038.1210000000001</v>
      </c>
      <c r="I24" s="44">
        <v>1541.991</v>
      </c>
      <c r="J24" s="44"/>
      <c r="K24" s="45">
        <f t="shared" si="2"/>
        <v>13446.053012048193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824.5</v>
      </c>
      <c r="E26" s="50">
        <f t="shared" si="3"/>
        <v>18317.432000000001</v>
      </c>
      <c r="F26" s="50">
        <f t="shared" si="3"/>
        <v>77.686000000000007</v>
      </c>
      <c r="G26" s="50">
        <f t="shared" si="3"/>
        <v>300.67199999999997</v>
      </c>
      <c r="H26" s="50">
        <f>H28+H29+H30+H37+H38</f>
        <v>17939.074000000001</v>
      </c>
      <c r="I26" s="50">
        <f t="shared" si="3"/>
        <v>0</v>
      </c>
      <c r="J26" s="50">
        <f t="shared" si="3"/>
        <v>0</v>
      </c>
      <c r="K26" s="50">
        <f t="shared" si="3"/>
        <v>157147.7249739074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1079.086</v>
      </c>
      <c r="F28" s="51">
        <v>25.542999999999999</v>
      </c>
      <c r="G28" s="51">
        <v>17.353999999999999</v>
      </c>
      <c r="H28" s="51">
        <v>1036.1890000000001</v>
      </c>
      <c r="I28" s="51"/>
      <c r="J28" s="51"/>
      <c r="K28" s="52">
        <f>(E28/D28)*1000</f>
        <v>49049.36363636364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2217.069</v>
      </c>
      <c r="F29" s="51">
        <v>8.1760000000000002</v>
      </c>
      <c r="G29" s="51"/>
      <c r="H29" s="51">
        <v>2208.893</v>
      </c>
      <c r="I29" s="51"/>
      <c r="J29" s="51"/>
      <c r="K29" s="52">
        <f t="shared" ref="K29:K49" si="5">(E29/D29)*1000</f>
        <v>49821.775280898873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10546.325000000001</v>
      </c>
      <c r="F30" s="51">
        <v>43.966999999999999</v>
      </c>
      <c r="G30" s="51">
        <v>283.31799999999998</v>
      </c>
      <c r="H30" s="51">
        <v>10219.040000000001</v>
      </c>
      <c r="I30" s="51"/>
      <c r="J30" s="51"/>
      <c r="K30" s="52">
        <f t="shared" si="5"/>
        <v>24814.882352941178</v>
      </c>
      <c r="L30" s="60">
        <f>(K30/26500)*100</f>
        <v>93.641065482796904</v>
      </c>
      <c r="M30" s="60">
        <f>(K30/26543.96)*100</f>
        <v>93.485984581581576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395</v>
      </c>
      <c r="E32" s="51">
        <f>F32+G32+H32</f>
        <v>9843.473</v>
      </c>
      <c r="F32" s="57">
        <v>43.064</v>
      </c>
      <c r="G32" s="57">
        <v>283.31799999999998</v>
      </c>
      <c r="H32" s="57">
        <v>9517.0910000000003</v>
      </c>
      <c r="I32" s="57"/>
      <c r="J32" s="57"/>
      <c r="K32" s="52">
        <f t="shared" si="5"/>
        <v>24920.184810126582</v>
      </c>
      <c r="L32" s="60">
        <f>(K32/26500)*100</f>
        <v>94.038433245760686</v>
      </c>
      <c r="M32" s="60">
        <f>(K32/26543.96)*100</f>
        <v>93.882694255591787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181.904</v>
      </c>
      <c r="F37" s="51"/>
      <c r="G37" s="51"/>
      <c r="H37" s="51">
        <v>181.904</v>
      </c>
      <c r="I37" s="51"/>
      <c r="J37" s="51"/>
      <c r="K37" s="52">
        <f t="shared" si="5"/>
        <v>20211.555555555555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324</v>
      </c>
      <c r="E38" s="51">
        <f t="shared" si="4"/>
        <v>4293.0479999999998</v>
      </c>
      <c r="F38" s="51"/>
      <c r="G38" s="51"/>
      <c r="H38" s="51">
        <v>4293.0479999999998</v>
      </c>
      <c r="I38" s="51"/>
      <c r="J38" s="51"/>
      <c r="K38" s="52">
        <f t="shared" si="5"/>
        <v>13250.148148148148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</v>
      </c>
      <c r="E40" s="33">
        <f t="shared" si="6"/>
        <v>1629.386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1620.6999999999998</v>
      </c>
      <c r="J40" s="33">
        <f t="shared" ref="J40:K40" si="7">J42+J43+J44+J49</f>
        <v>0</v>
      </c>
      <c r="K40" s="95">
        <f t="shared" si="7"/>
        <v>129701.71071428571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77.709999999999994</v>
      </c>
      <c r="F42" s="70">
        <v>3.1459999999999999</v>
      </c>
      <c r="G42" s="70"/>
      <c r="H42" s="70"/>
      <c r="I42" s="70">
        <v>74.563999999999993</v>
      </c>
      <c r="J42" s="70"/>
      <c r="K42" s="71">
        <f t="shared" si="5"/>
        <v>38855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212.393</v>
      </c>
      <c r="F43" s="70">
        <v>2.831</v>
      </c>
      <c r="G43" s="70"/>
      <c r="H43" s="70"/>
      <c r="I43" s="70">
        <v>209.56200000000001</v>
      </c>
      <c r="J43" s="70"/>
      <c r="K43" s="71">
        <f t="shared" si="5"/>
        <v>53098.25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40</v>
      </c>
      <c r="E44" s="70">
        <f t="shared" si="8"/>
        <v>941.08699999999999</v>
      </c>
      <c r="F44" s="70">
        <v>2.7090000000000001</v>
      </c>
      <c r="G44" s="70"/>
      <c r="H44" s="70"/>
      <c r="I44" s="70">
        <v>938.37800000000004</v>
      </c>
      <c r="J44" s="70"/>
      <c r="K44" s="71">
        <f t="shared" si="5"/>
        <v>23527.174999999999</v>
      </c>
      <c r="L44" s="74">
        <f>(K44/24800)*100</f>
        <v>94.867641129032251</v>
      </c>
      <c r="M44" s="74">
        <f>(K44/25574)*100</f>
        <v>91.996461249706726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28</v>
      </c>
      <c r="E49" s="70">
        <f t="shared" si="8"/>
        <v>398.19600000000003</v>
      </c>
      <c r="F49" s="70"/>
      <c r="G49" s="70"/>
      <c r="H49" s="70"/>
      <c r="I49" s="70">
        <v>398.19600000000003</v>
      </c>
      <c r="J49" s="70"/>
      <c r="K49" s="71">
        <f t="shared" si="5"/>
        <v>14221.285714285716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06" t="s">
        <v>58</v>
      </c>
      <c r="B50" s="106"/>
      <c r="C50" s="106"/>
      <c r="D50" s="106"/>
      <c r="E50" s="106"/>
      <c r="F50" s="106"/>
      <c r="G50" s="106"/>
      <c r="H50" s="106"/>
      <c r="I50" s="83"/>
      <c r="J50" s="1"/>
      <c r="K50" s="72"/>
      <c r="L50" s="5"/>
      <c r="M50" s="5"/>
      <c r="N50" s="15"/>
      <c r="O50" s="15"/>
      <c r="P50" s="15"/>
    </row>
    <row r="51" spans="1:16" ht="19.5" customHeight="1">
      <c r="A51" s="83"/>
      <c r="B51" s="83"/>
      <c r="C51" s="83"/>
      <c r="D51" s="83"/>
      <c r="E51" s="83"/>
      <c r="F51" s="83"/>
      <c r="G51" s="18"/>
      <c r="H51" s="83"/>
      <c r="I51" s="83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2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2"/>
      <c r="H53" s="2"/>
      <c r="I53" s="2"/>
      <c r="J53" s="2"/>
      <c r="K53" s="40"/>
    </row>
    <row r="54" spans="1:16" ht="18.75">
      <c r="A54" s="82" t="s">
        <v>9</v>
      </c>
      <c r="B54" s="2"/>
      <c r="C54" s="2"/>
      <c r="D54" s="2"/>
      <c r="E54" s="2"/>
      <c r="F54" s="2"/>
      <c r="G54" s="82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37" zoomScale="60" workbookViewId="0">
      <selection activeCell="C29" sqref="C29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8.7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8.75">
      <c r="A4" s="122" t="s">
        <v>61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8.7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7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>
      <c r="K8" s="73"/>
    </row>
    <row r="9" spans="1:16" ht="27" customHeight="1">
      <c r="A9" s="117" t="s">
        <v>11</v>
      </c>
      <c r="B9" s="120" t="s">
        <v>27</v>
      </c>
      <c r="C9" s="121"/>
      <c r="D9" s="107" t="s">
        <v>12</v>
      </c>
      <c r="E9" s="120" t="s">
        <v>55</v>
      </c>
      <c r="F9" s="126"/>
      <c r="G9" s="126"/>
      <c r="H9" s="126"/>
      <c r="I9" s="126"/>
      <c r="J9" s="126"/>
      <c r="K9" s="109" t="s">
        <v>13</v>
      </c>
      <c r="L9" s="112" t="s">
        <v>29</v>
      </c>
      <c r="M9" s="112" t="s">
        <v>30</v>
      </c>
      <c r="N9" s="116" t="s">
        <v>31</v>
      </c>
      <c r="O9" s="116"/>
      <c r="P9" s="116"/>
    </row>
    <row r="10" spans="1:16" ht="88.5" customHeight="1">
      <c r="A10" s="117"/>
      <c r="B10" s="107" t="s">
        <v>21</v>
      </c>
      <c r="C10" s="107" t="s">
        <v>41</v>
      </c>
      <c r="D10" s="115"/>
      <c r="E10" s="107" t="s">
        <v>21</v>
      </c>
      <c r="F10" s="118" t="s">
        <v>20</v>
      </c>
      <c r="G10" s="126"/>
      <c r="H10" s="126"/>
      <c r="I10" s="8"/>
      <c r="J10" s="107" t="s">
        <v>19</v>
      </c>
      <c r="K10" s="110"/>
      <c r="L10" s="113"/>
      <c r="M10" s="113"/>
      <c r="N10" s="116"/>
      <c r="O10" s="116"/>
      <c r="P10" s="116"/>
    </row>
    <row r="11" spans="1:16" ht="276" customHeight="1">
      <c r="A11" s="117"/>
      <c r="B11" s="108"/>
      <c r="C11" s="108"/>
      <c r="D11" s="115"/>
      <c r="E11" s="127"/>
      <c r="F11" s="87" t="s">
        <v>24</v>
      </c>
      <c r="G11" s="87" t="s">
        <v>22</v>
      </c>
      <c r="H11" s="6" t="s">
        <v>23</v>
      </c>
      <c r="I11" s="6" t="s">
        <v>44</v>
      </c>
      <c r="J11" s="108"/>
      <c r="K11" s="111"/>
      <c r="L11" s="114"/>
      <c r="M11" s="114"/>
      <c r="N11" s="9" t="s">
        <v>45</v>
      </c>
      <c r="O11" s="9" t="s">
        <v>46</v>
      </c>
      <c r="P11" s="9" t="s">
        <v>47</v>
      </c>
    </row>
    <row r="12" spans="1:16" ht="19.5" customHeight="1">
      <c r="A12" s="107"/>
      <c r="B12" s="118" t="s">
        <v>28</v>
      </c>
      <c r="C12" s="119"/>
      <c r="D12" s="86" t="s">
        <v>0</v>
      </c>
      <c r="E12" s="86" t="s">
        <v>1</v>
      </c>
      <c r="F12" s="86" t="s">
        <v>1</v>
      </c>
      <c r="G12" s="86" t="s">
        <v>1</v>
      </c>
      <c r="H12" s="86" t="s">
        <v>1</v>
      </c>
      <c r="I12" s="86" t="s">
        <v>1</v>
      </c>
      <c r="J12" s="86" t="s">
        <v>1</v>
      </c>
      <c r="K12" s="75" t="s">
        <v>18</v>
      </c>
      <c r="L12" s="86" t="s">
        <v>17</v>
      </c>
      <c r="M12" s="86" t="s">
        <v>17</v>
      </c>
      <c r="N12" s="86" t="s">
        <v>1</v>
      </c>
      <c r="O12" s="86" t="s">
        <v>1</v>
      </c>
      <c r="P12" s="86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671.5</v>
      </c>
      <c r="E15" s="43">
        <f t="shared" si="0"/>
        <v>12668.78</v>
      </c>
      <c r="F15" s="43">
        <f t="shared" si="0"/>
        <v>9.4879999999999995</v>
      </c>
      <c r="G15" s="43">
        <f t="shared" si="0"/>
        <v>121.02799999999999</v>
      </c>
      <c r="H15" s="43">
        <f>H17+H18+H19+H24</f>
        <v>10917.936000000002</v>
      </c>
      <c r="I15" s="43">
        <f t="shared" si="0"/>
        <v>1620.328</v>
      </c>
      <c r="J15" s="43">
        <f t="shared" si="0"/>
        <v>0</v>
      </c>
      <c r="K15" s="94">
        <f t="shared" si="0"/>
        <v>119936.52331014283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447.24900000000002</v>
      </c>
      <c r="F17" s="44"/>
      <c r="G17" s="44">
        <v>7.0709999999999997</v>
      </c>
      <c r="H17" s="44">
        <v>440.178</v>
      </c>
      <c r="I17" s="44"/>
      <c r="J17" s="44"/>
      <c r="K17" s="45">
        <f>(E17/D17)*1000</f>
        <v>34403.769230769234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1116.1790000000001</v>
      </c>
      <c r="F18" s="44">
        <v>6.7789999999999999</v>
      </c>
      <c r="G18" s="44"/>
      <c r="H18" s="44">
        <v>1109.4000000000001</v>
      </c>
      <c r="I18" s="44"/>
      <c r="J18" s="44"/>
      <c r="K18" s="45">
        <f t="shared" ref="K18:K24" si="2">(E18/D18)*1000</f>
        <v>47496.97872340426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220</v>
      </c>
      <c r="E19" s="44">
        <f>F19+G19+H19+J19</f>
        <v>5279.43</v>
      </c>
      <c r="F19" s="44">
        <v>2.7090000000000001</v>
      </c>
      <c r="G19" s="44">
        <v>113.95699999999999</v>
      </c>
      <c r="H19" s="44">
        <v>5162.7640000000001</v>
      </c>
      <c r="I19" s="44"/>
      <c r="J19" s="44"/>
      <c r="K19" s="45">
        <f t="shared" si="2"/>
        <v>23997.409090909092</v>
      </c>
      <c r="L19" s="48">
        <f>(K19/26400)*100</f>
        <v>90.899276859504141</v>
      </c>
      <c r="M19" s="48">
        <f>(K19/25216)*100</f>
        <v>95.16739011305954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5825.9220000000005</v>
      </c>
      <c r="F24" s="44"/>
      <c r="G24" s="44"/>
      <c r="H24" s="44">
        <v>4205.5940000000001</v>
      </c>
      <c r="I24" s="44">
        <v>1620.328</v>
      </c>
      <c r="J24" s="44"/>
      <c r="K24" s="45">
        <f t="shared" si="2"/>
        <v>14038.366265060242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818.5</v>
      </c>
      <c r="E26" s="50">
        <f t="shared" si="3"/>
        <v>19508.264999999999</v>
      </c>
      <c r="F26" s="50">
        <f t="shared" si="3"/>
        <v>77.194000000000003</v>
      </c>
      <c r="G26" s="50">
        <f t="shared" si="3"/>
        <v>291.19</v>
      </c>
      <c r="H26" s="50">
        <f>H28+H29+H30+H37+H38</f>
        <v>19139.880999999998</v>
      </c>
      <c r="I26" s="50">
        <f t="shared" si="3"/>
        <v>0</v>
      </c>
      <c r="J26" s="50">
        <f t="shared" si="3"/>
        <v>0</v>
      </c>
      <c r="K26" s="96">
        <f t="shared" si="3"/>
        <v>164834.61925770066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1037.335</v>
      </c>
      <c r="F28" s="51">
        <v>25.542999999999999</v>
      </c>
      <c r="G28" s="51">
        <v>25.577000000000002</v>
      </c>
      <c r="H28" s="51">
        <v>986.21500000000003</v>
      </c>
      <c r="I28" s="51"/>
      <c r="J28" s="51"/>
      <c r="K28" s="52">
        <f>(E28/D28)*1000</f>
        <v>47151.590909090912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2458.8070000000002</v>
      </c>
      <c r="F29" s="51">
        <v>7.2729999999999997</v>
      </c>
      <c r="G29" s="51"/>
      <c r="H29" s="51">
        <v>2451.5340000000001</v>
      </c>
      <c r="I29" s="51"/>
      <c r="J29" s="51"/>
      <c r="K29" s="52">
        <f t="shared" ref="K29:K49" si="5">(E29/D29)*1000</f>
        <v>55254.089887640454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11625.630999999999</v>
      </c>
      <c r="F30" s="51">
        <v>44.378</v>
      </c>
      <c r="G30" s="51">
        <v>265.613</v>
      </c>
      <c r="H30" s="51">
        <v>11315.64</v>
      </c>
      <c r="I30" s="51"/>
      <c r="J30" s="51"/>
      <c r="K30" s="52">
        <f t="shared" si="5"/>
        <v>27354.425882352938</v>
      </c>
      <c r="L30" s="60">
        <f>(K30/26500)*100</f>
        <v>103.2242486126526</v>
      </c>
      <c r="M30" s="60">
        <f>(K30/26543.96)*100</f>
        <v>103.05329680406743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10881.754000000001</v>
      </c>
      <c r="F32" s="57">
        <v>43.475999999999999</v>
      </c>
      <c r="G32" s="57">
        <v>265.613</v>
      </c>
      <c r="H32" s="57">
        <v>10572.665000000001</v>
      </c>
      <c r="I32" s="57"/>
      <c r="J32" s="57"/>
      <c r="K32" s="52">
        <f t="shared" si="5"/>
        <v>27618.664974619292</v>
      </c>
      <c r="L32" s="60">
        <f>(K32/26500)*100</f>
        <v>104.22137726271433</v>
      </c>
      <c r="M32" s="60">
        <f>(K32/26543.96)*100</f>
        <v>104.04877408879192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197.10300000000001</v>
      </c>
      <c r="F37" s="51">
        <v>0</v>
      </c>
      <c r="G37" s="51"/>
      <c r="H37" s="51">
        <v>197.10300000000001</v>
      </c>
      <c r="I37" s="51"/>
      <c r="J37" s="51"/>
      <c r="K37" s="52">
        <f t="shared" si="5"/>
        <v>21900.333333333336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318</v>
      </c>
      <c r="E38" s="51">
        <f t="shared" si="4"/>
        <v>4189.3890000000001</v>
      </c>
      <c r="F38" s="51"/>
      <c r="G38" s="51"/>
      <c r="H38" s="51">
        <v>4189.3890000000001</v>
      </c>
      <c r="I38" s="51"/>
      <c r="J38" s="51"/>
      <c r="K38" s="52">
        <f t="shared" si="5"/>
        <v>13174.17924528302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74.5</v>
      </c>
      <c r="E40" s="33">
        <f t="shared" si="6"/>
        <v>1569.816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1561.1310000000001</v>
      </c>
      <c r="J40" s="33">
        <f t="shared" ref="J40" si="7">J42+J43+J44+J49</f>
        <v>0</v>
      </c>
      <c r="K40" s="95">
        <f>K42+K43+K44+K49</f>
        <v>128302.00814368583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102.26899999999999</v>
      </c>
      <c r="F42" s="70">
        <v>3.145</v>
      </c>
      <c r="G42" s="70"/>
      <c r="H42" s="70"/>
      <c r="I42" s="70">
        <v>99.123999999999995</v>
      </c>
      <c r="J42" s="70"/>
      <c r="K42" s="71">
        <f t="shared" si="5"/>
        <v>51134.499999999993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164.17499999999998</v>
      </c>
      <c r="F43" s="70">
        <v>2.831</v>
      </c>
      <c r="G43" s="70"/>
      <c r="H43" s="70"/>
      <c r="I43" s="70">
        <v>161.34399999999999</v>
      </c>
      <c r="J43" s="70"/>
      <c r="K43" s="71">
        <f t="shared" si="5"/>
        <v>41043.749999999993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si="8"/>
        <v>938.84599999999989</v>
      </c>
      <c r="F44" s="70">
        <v>2.7090000000000001</v>
      </c>
      <c r="G44" s="70"/>
      <c r="H44" s="70"/>
      <c r="I44" s="70">
        <v>936.13699999999994</v>
      </c>
      <c r="J44" s="70"/>
      <c r="K44" s="71">
        <f t="shared" si="5"/>
        <v>22622.795180722889</v>
      </c>
      <c r="L44" s="74">
        <f>(K44/24800)*100</f>
        <v>91.220948309366491</v>
      </c>
      <c r="M44" s="74">
        <f>(K44/25574)*100</f>
        <v>88.460136000324113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364.52600000000001</v>
      </c>
      <c r="F49" s="70"/>
      <c r="G49" s="70"/>
      <c r="H49" s="70"/>
      <c r="I49" s="70">
        <v>364.52600000000001</v>
      </c>
      <c r="J49" s="70"/>
      <c r="K49" s="71">
        <f t="shared" si="5"/>
        <v>13500.962962962964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06" t="s">
        <v>58</v>
      </c>
      <c r="B50" s="106"/>
      <c r="C50" s="106"/>
      <c r="D50" s="106"/>
      <c r="E50" s="106"/>
      <c r="F50" s="106"/>
      <c r="G50" s="106"/>
      <c r="H50" s="106"/>
      <c r="I50" s="85"/>
      <c r="J50" s="1"/>
      <c r="K50" s="72"/>
      <c r="L50" s="5"/>
      <c r="M50" s="5"/>
      <c r="N50" s="15"/>
      <c r="O50" s="15"/>
      <c r="P50" s="15"/>
    </row>
    <row r="51" spans="1:16" ht="19.5" customHeight="1">
      <c r="A51" s="85"/>
      <c r="B51" s="85"/>
      <c r="C51" s="85"/>
      <c r="D51" s="85"/>
      <c r="E51" s="85"/>
      <c r="F51" s="85"/>
      <c r="G51" s="18"/>
      <c r="H51" s="85"/>
      <c r="I51" s="85"/>
      <c r="J51" s="1"/>
      <c r="K51" s="72"/>
      <c r="L51" s="5"/>
      <c r="M51" s="5"/>
      <c r="N51" s="15"/>
      <c r="O51" s="15"/>
      <c r="P51" s="15"/>
    </row>
    <row r="52" spans="1:16" ht="21" customHeight="1">
      <c r="A52" s="2" t="s">
        <v>50</v>
      </c>
      <c r="B52" s="2"/>
      <c r="C52" s="2"/>
      <c r="D52" s="16"/>
      <c r="E52" s="2"/>
      <c r="F52" s="2" t="s">
        <v>51</v>
      </c>
      <c r="G52" s="88"/>
      <c r="H52" s="2"/>
      <c r="I52" s="2"/>
      <c r="J52" s="2"/>
      <c r="K52" s="40"/>
    </row>
    <row r="53" spans="1:16" ht="18.75">
      <c r="A53" s="2"/>
      <c r="B53" s="2"/>
      <c r="C53" s="2"/>
      <c r="D53" s="10" t="s">
        <v>8</v>
      </c>
      <c r="E53" s="2"/>
      <c r="F53" s="2"/>
      <c r="G53" s="88"/>
      <c r="H53" s="2"/>
      <c r="I53" s="2"/>
      <c r="J53" s="2"/>
      <c r="K53" s="40"/>
    </row>
    <row r="54" spans="1:16" ht="18.75">
      <c r="A54" s="88" t="s">
        <v>9</v>
      </c>
      <c r="B54" s="2"/>
      <c r="C54" s="2"/>
      <c r="D54" s="2"/>
      <c r="E54" s="2"/>
      <c r="F54" s="2"/>
      <c r="G54" s="8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topLeftCell="A13" zoomScale="60" workbookViewId="0">
      <selection activeCell="G32" sqref="G32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8.7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8.75">
      <c r="A4" s="122" t="s">
        <v>62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8.7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7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>
      <c r="K8" s="73"/>
    </row>
    <row r="9" spans="1:16" ht="27" customHeight="1">
      <c r="A9" s="117" t="s">
        <v>11</v>
      </c>
      <c r="B9" s="120" t="s">
        <v>27</v>
      </c>
      <c r="C9" s="121"/>
      <c r="D9" s="107" t="s">
        <v>12</v>
      </c>
      <c r="E9" s="120" t="s">
        <v>55</v>
      </c>
      <c r="F9" s="126"/>
      <c r="G9" s="126"/>
      <c r="H9" s="126"/>
      <c r="I9" s="126"/>
      <c r="J9" s="126"/>
      <c r="K9" s="109" t="s">
        <v>13</v>
      </c>
      <c r="L9" s="112" t="s">
        <v>29</v>
      </c>
      <c r="M9" s="112" t="s">
        <v>30</v>
      </c>
      <c r="N9" s="116" t="s">
        <v>31</v>
      </c>
      <c r="O9" s="116"/>
      <c r="P9" s="116"/>
    </row>
    <row r="10" spans="1:16" ht="88.5" customHeight="1">
      <c r="A10" s="117"/>
      <c r="B10" s="107" t="s">
        <v>21</v>
      </c>
      <c r="C10" s="107" t="s">
        <v>41</v>
      </c>
      <c r="D10" s="115"/>
      <c r="E10" s="107" t="s">
        <v>21</v>
      </c>
      <c r="F10" s="118" t="s">
        <v>20</v>
      </c>
      <c r="G10" s="126"/>
      <c r="H10" s="126"/>
      <c r="I10" s="8"/>
      <c r="J10" s="107" t="s">
        <v>19</v>
      </c>
      <c r="K10" s="110"/>
      <c r="L10" s="113"/>
      <c r="M10" s="113"/>
      <c r="N10" s="116"/>
      <c r="O10" s="116"/>
      <c r="P10" s="116"/>
    </row>
    <row r="11" spans="1:16" ht="276" customHeight="1">
      <c r="A11" s="117"/>
      <c r="B11" s="108"/>
      <c r="C11" s="108"/>
      <c r="D11" s="115"/>
      <c r="E11" s="127"/>
      <c r="F11" s="93" t="s">
        <v>24</v>
      </c>
      <c r="G11" s="93" t="s">
        <v>22</v>
      </c>
      <c r="H11" s="6" t="s">
        <v>23</v>
      </c>
      <c r="I11" s="6" t="s">
        <v>44</v>
      </c>
      <c r="J11" s="108"/>
      <c r="K11" s="111"/>
      <c r="L11" s="114"/>
      <c r="M11" s="114"/>
      <c r="N11" s="9" t="s">
        <v>45</v>
      </c>
      <c r="O11" s="9" t="s">
        <v>46</v>
      </c>
      <c r="P11" s="9" t="s">
        <v>47</v>
      </c>
    </row>
    <row r="12" spans="1:16" ht="19.5" customHeight="1">
      <c r="A12" s="107"/>
      <c r="B12" s="118" t="s">
        <v>28</v>
      </c>
      <c r="C12" s="119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0" t="s">
        <v>1</v>
      </c>
      <c r="K12" s="75" t="s">
        <v>18</v>
      </c>
      <c r="L12" s="90" t="s">
        <v>17</v>
      </c>
      <c r="M12" s="90" t="s">
        <v>17</v>
      </c>
      <c r="N12" s="90" t="s">
        <v>1</v>
      </c>
      <c r="O12" s="90" t="s">
        <v>1</v>
      </c>
      <c r="P12" s="90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672</v>
      </c>
      <c r="E15" s="43">
        <f t="shared" si="0"/>
        <v>14255.946</v>
      </c>
      <c r="F15" s="43">
        <f t="shared" si="0"/>
        <v>9.4879999999999995</v>
      </c>
      <c r="G15" s="43">
        <f t="shared" si="0"/>
        <v>190.22499999999999</v>
      </c>
      <c r="H15" s="43">
        <f>H17+H18+H19+H24</f>
        <v>12208.566999999999</v>
      </c>
      <c r="I15" s="43">
        <f t="shared" si="0"/>
        <v>1847.6659999999999</v>
      </c>
      <c r="J15" s="43">
        <f t="shared" si="0"/>
        <v>0</v>
      </c>
      <c r="K15" s="94">
        <f t="shared" si="0"/>
        <v>138974.99920154267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635.83900000000006</v>
      </c>
      <c r="F17" s="44"/>
      <c r="G17" s="44">
        <v>11.018000000000001</v>
      </c>
      <c r="H17" s="44">
        <v>624.82100000000003</v>
      </c>
      <c r="I17" s="44"/>
      <c r="J17" s="44"/>
      <c r="K17" s="45">
        <f>(E17/D17)*1000</f>
        <v>48910.692307692312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1082.4459999999999</v>
      </c>
      <c r="F18" s="44">
        <v>6.7789999999999999</v>
      </c>
      <c r="G18" s="44"/>
      <c r="H18" s="44">
        <v>1075.6669999999999</v>
      </c>
      <c r="I18" s="44"/>
      <c r="J18" s="44"/>
      <c r="K18" s="45">
        <f t="shared" ref="K18:K24" si="2">(E18/D18)*1000</f>
        <v>47062.869565217392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6087.58</v>
      </c>
      <c r="F19" s="44">
        <v>2.7090000000000001</v>
      </c>
      <c r="G19" s="44">
        <v>179.20699999999999</v>
      </c>
      <c r="H19" s="44">
        <v>5905.6639999999998</v>
      </c>
      <c r="I19" s="44"/>
      <c r="J19" s="44"/>
      <c r="K19" s="45">
        <f t="shared" si="2"/>
        <v>27421.531531531531</v>
      </c>
      <c r="L19" s="48">
        <f>(K19/26400)*100</f>
        <v>103.8694376194376</v>
      </c>
      <c r="M19" s="48">
        <f>(K19/24615.7)*100</f>
        <v>111.39854455299476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6450.0810000000001</v>
      </c>
      <c r="F24" s="44">
        <v>0</v>
      </c>
      <c r="G24" s="44"/>
      <c r="H24" s="44">
        <v>4602.415</v>
      </c>
      <c r="I24" s="44">
        <v>1847.6659999999999</v>
      </c>
      <c r="J24" s="44"/>
      <c r="K24" s="45">
        <f t="shared" si="2"/>
        <v>15579.90579710145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22145.158999999996</v>
      </c>
      <c r="F26" s="50">
        <f t="shared" si="3"/>
        <v>77.194000000000003</v>
      </c>
      <c r="G26" s="50">
        <f t="shared" si="3"/>
        <v>364.24400000000003</v>
      </c>
      <c r="H26" s="50">
        <f>H28+H29+H30+H37+H38</f>
        <v>21703.720999999998</v>
      </c>
      <c r="I26" s="50">
        <f t="shared" si="3"/>
        <v>0</v>
      </c>
      <c r="J26" s="50">
        <f t="shared" si="3"/>
        <v>0</v>
      </c>
      <c r="K26" s="96">
        <f t="shared" si="3"/>
        <v>176806.58471149832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1102.0040000000001</v>
      </c>
      <c r="F28" s="51">
        <v>25.542999999999999</v>
      </c>
      <c r="G28" s="51">
        <v>24.943999999999999</v>
      </c>
      <c r="H28" s="51">
        <v>1051.5170000000001</v>
      </c>
      <c r="I28" s="51"/>
      <c r="J28" s="51"/>
      <c r="K28" s="52">
        <f>(E28/D28)*1000</f>
        <v>50091.090909090919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2546.6509999999998</v>
      </c>
      <c r="F29" s="51">
        <v>8.1760000000000002</v>
      </c>
      <c r="G29" s="51"/>
      <c r="H29" s="51">
        <v>2538.4749999999999</v>
      </c>
      <c r="I29" s="51"/>
      <c r="J29" s="51"/>
      <c r="K29" s="52">
        <f t="shared" ref="K29:K49" si="5">(E29/D29)*1000</f>
        <v>57228.112359550556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13511.727999999999</v>
      </c>
      <c r="F30" s="51">
        <v>43.475000000000001</v>
      </c>
      <c r="G30" s="51">
        <v>339.3</v>
      </c>
      <c r="H30" s="51">
        <v>13128.953</v>
      </c>
      <c r="I30" s="51"/>
      <c r="J30" s="51"/>
      <c r="K30" s="52">
        <f t="shared" si="5"/>
        <v>31792.301176470588</v>
      </c>
      <c r="L30" s="60">
        <f>(K30/26500)*100</f>
        <v>119.97094783573807</v>
      </c>
      <c r="M30" s="60">
        <f>(K30/26543.96)*100</f>
        <v>119.7722614729324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12754.671999999999</v>
      </c>
      <c r="F32" s="57">
        <v>42.572000000000003</v>
      </c>
      <c r="G32" s="57">
        <v>339.3</v>
      </c>
      <c r="H32" s="57">
        <v>12372.8</v>
      </c>
      <c r="I32" s="57"/>
      <c r="J32" s="57"/>
      <c r="K32" s="52">
        <f t="shared" si="5"/>
        <v>32372.263959390857</v>
      </c>
      <c r="L32" s="60">
        <f>(K32/26500)*100</f>
        <v>122.1594866392108</v>
      </c>
      <c r="M32" s="60">
        <f>(K32/26543.96)*100</f>
        <v>121.95717579212317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203.51</v>
      </c>
      <c r="F37" s="51">
        <v>0</v>
      </c>
      <c r="G37" s="51"/>
      <c r="H37" s="51">
        <v>203.51</v>
      </c>
      <c r="I37" s="51"/>
      <c r="J37" s="51"/>
      <c r="K37" s="52">
        <f t="shared" si="5"/>
        <v>22612.222222222223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4781.2659999999996</v>
      </c>
      <c r="F38" s="51"/>
      <c r="G38" s="51"/>
      <c r="H38" s="51">
        <v>4781.2659999999996</v>
      </c>
      <c r="I38" s="51"/>
      <c r="J38" s="51"/>
      <c r="K38" s="52">
        <f t="shared" si="5"/>
        <v>15082.858044164035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1931.4750000000001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1922.7890000000002</v>
      </c>
      <c r="J40" s="33">
        <f t="shared" ref="J40" si="7">J42+J43+J44+J49</f>
        <v>0</v>
      </c>
      <c r="K40" s="95">
        <f>K42+K43+K44+K49</f>
        <v>161218.13587684068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283.88800000000003</v>
      </c>
      <c r="F42" s="70">
        <v>3.1459999999999999</v>
      </c>
      <c r="G42" s="70"/>
      <c r="H42" s="70"/>
      <c r="I42" s="70">
        <v>280.74200000000002</v>
      </c>
      <c r="J42" s="70"/>
      <c r="K42" s="71">
        <f t="shared" si="5"/>
        <v>70972.000000000015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199.23399999999998</v>
      </c>
      <c r="F43" s="70">
        <v>2.831</v>
      </c>
      <c r="G43" s="70"/>
      <c r="H43" s="70">
        <v>0</v>
      </c>
      <c r="I43" s="70">
        <v>196.40299999999999</v>
      </c>
      <c r="J43" s="70"/>
      <c r="K43" s="71">
        <f t="shared" si="5"/>
        <v>49808.499999999993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1020.433</v>
      </c>
      <c r="F44" s="70">
        <v>2.7090000000000001</v>
      </c>
      <c r="G44" s="70"/>
      <c r="H44" s="70">
        <v>0</v>
      </c>
      <c r="I44" s="70">
        <v>1017.724</v>
      </c>
      <c r="J44" s="70"/>
      <c r="K44" s="71">
        <f t="shared" si="5"/>
        <v>24588.746987951807</v>
      </c>
      <c r="L44" s="74">
        <f>(K44/24800)*100</f>
        <v>99.148173338515349</v>
      </c>
      <c r="M44" s="74">
        <f>(K44/25574)*100</f>
        <v>96.147442668146581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427.92</v>
      </c>
      <c r="F49" s="70"/>
      <c r="G49" s="70"/>
      <c r="H49" s="70">
        <v>0</v>
      </c>
      <c r="I49" s="70">
        <v>427.92</v>
      </c>
      <c r="J49" s="70"/>
      <c r="K49" s="71">
        <f t="shared" si="5"/>
        <v>15848.888888888891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06" t="s">
        <v>58</v>
      </c>
      <c r="B50" s="106"/>
      <c r="C50" s="106"/>
      <c r="D50" s="106"/>
      <c r="E50" s="106"/>
      <c r="F50" s="106"/>
      <c r="G50" s="106"/>
      <c r="H50" s="106"/>
      <c r="I50" s="92"/>
      <c r="J50" s="1"/>
      <c r="K50" s="72"/>
      <c r="L50" s="5"/>
      <c r="M50" s="5"/>
      <c r="N50" s="15"/>
      <c r="O50" s="15"/>
      <c r="P50" s="15"/>
    </row>
    <row r="51" spans="1:16" ht="19.5" customHeight="1">
      <c r="A51" s="92"/>
      <c r="B51" s="92"/>
      <c r="C51" s="92"/>
      <c r="D51" s="92"/>
      <c r="E51" s="92"/>
      <c r="F51" s="92"/>
      <c r="G51" s="18"/>
      <c r="H51" s="92"/>
      <c r="I51" s="92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63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1"/>
      <c r="H53" s="2"/>
      <c r="I53" s="2"/>
      <c r="J53" s="2"/>
      <c r="K53" s="40"/>
    </row>
    <row r="54" spans="1:16" ht="18.75">
      <c r="A54" s="91" t="s">
        <v>9</v>
      </c>
      <c r="B54" s="2"/>
      <c r="C54" s="2"/>
      <c r="D54" s="2"/>
      <c r="E54" s="2"/>
      <c r="F54" s="2"/>
      <c r="G54" s="91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9"/>
  <sheetViews>
    <sheetView tabSelected="1" view="pageBreakPreview" zoomScale="66" zoomScaleSheetLayoutView="66" workbookViewId="0">
      <selection activeCell="J38" sqref="J38"/>
    </sheetView>
  </sheetViews>
  <sheetFormatPr defaultColWidth="8.7109375" defaultRowHeight="15"/>
  <cols>
    <col min="1" max="1" width="30.140625" style="14" customWidth="1"/>
    <col min="2" max="2" width="15.5703125" style="14" customWidth="1"/>
    <col min="3" max="3" width="17.42578125" style="14" customWidth="1"/>
    <col min="4" max="4" width="18" style="14" customWidth="1"/>
    <col min="5" max="5" width="14.42578125" style="14" customWidth="1"/>
    <col min="6" max="6" width="17.42578125" style="14" customWidth="1"/>
    <col min="7" max="7" width="26.28515625" style="17" customWidth="1"/>
    <col min="8" max="9" width="12.5703125" style="14" customWidth="1"/>
    <col min="10" max="10" width="15.28515625" style="14" customWidth="1"/>
    <col min="11" max="11" width="16.7109375" style="41" customWidth="1"/>
    <col min="12" max="12" width="14.28515625" style="14" customWidth="1"/>
    <col min="13" max="13" width="14.140625" style="14" customWidth="1"/>
    <col min="14" max="14" width="17.28515625" style="14" customWidth="1"/>
    <col min="15" max="15" width="16.7109375" style="14" customWidth="1"/>
    <col min="16" max="16" width="16" style="14" customWidth="1"/>
    <col min="17" max="16384" width="8.7109375" style="14"/>
  </cols>
  <sheetData>
    <row r="1" spans="1:16">
      <c r="K1" s="73"/>
      <c r="M1" s="3"/>
    </row>
    <row r="2" spans="1:16" ht="18.75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8.7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8.75">
      <c r="A4" s="122" t="s">
        <v>65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>
      <c r="A5" s="123" t="s">
        <v>10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6" ht="18.75">
      <c r="A6" s="124" t="s">
        <v>49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ht="15.75">
      <c r="A7" s="125" t="s">
        <v>25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>
      <c r="K8" s="73"/>
    </row>
    <row r="9" spans="1:16" ht="27" customHeight="1">
      <c r="A9" s="117" t="s">
        <v>11</v>
      </c>
      <c r="B9" s="120" t="s">
        <v>27</v>
      </c>
      <c r="C9" s="121"/>
      <c r="D9" s="107" t="s">
        <v>12</v>
      </c>
      <c r="E9" s="120" t="s">
        <v>55</v>
      </c>
      <c r="F9" s="126"/>
      <c r="G9" s="126"/>
      <c r="H9" s="126"/>
      <c r="I9" s="126"/>
      <c r="J9" s="126"/>
      <c r="K9" s="109" t="s">
        <v>13</v>
      </c>
      <c r="L9" s="112" t="s">
        <v>29</v>
      </c>
      <c r="M9" s="112" t="s">
        <v>30</v>
      </c>
      <c r="N9" s="116" t="s">
        <v>31</v>
      </c>
      <c r="O9" s="116"/>
      <c r="P9" s="116"/>
    </row>
    <row r="10" spans="1:16" ht="88.5" customHeight="1">
      <c r="A10" s="117"/>
      <c r="B10" s="107" t="s">
        <v>21</v>
      </c>
      <c r="C10" s="107" t="s">
        <v>41</v>
      </c>
      <c r="D10" s="115"/>
      <c r="E10" s="107" t="s">
        <v>21</v>
      </c>
      <c r="F10" s="118" t="s">
        <v>20</v>
      </c>
      <c r="G10" s="126"/>
      <c r="H10" s="126"/>
      <c r="I10" s="8"/>
      <c r="J10" s="107" t="s">
        <v>19</v>
      </c>
      <c r="K10" s="110"/>
      <c r="L10" s="113"/>
      <c r="M10" s="113"/>
      <c r="N10" s="116"/>
      <c r="O10" s="116"/>
      <c r="P10" s="116"/>
    </row>
    <row r="11" spans="1:16" ht="276" customHeight="1">
      <c r="A11" s="117"/>
      <c r="B11" s="108"/>
      <c r="C11" s="108"/>
      <c r="D11" s="115"/>
      <c r="E11" s="127"/>
      <c r="F11" s="100" t="s">
        <v>24</v>
      </c>
      <c r="G11" s="100" t="s">
        <v>22</v>
      </c>
      <c r="H11" s="6" t="s">
        <v>23</v>
      </c>
      <c r="I11" s="6" t="s">
        <v>44</v>
      </c>
      <c r="J11" s="108"/>
      <c r="K11" s="111"/>
      <c r="L11" s="114"/>
      <c r="M11" s="114"/>
      <c r="N11" s="9" t="s">
        <v>45</v>
      </c>
      <c r="O11" s="9" t="s">
        <v>46</v>
      </c>
      <c r="P11" s="9" t="s">
        <v>47</v>
      </c>
    </row>
    <row r="12" spans="1:16" ht="19.5" customHeight="1">
      <c r="A12" s="107"/>
      <c r="B12" s="118" t="s">
        <v>28</v>
      </c>
      <c r="C12" s="119"/>
      <c r="D12" s="97" t="s">
        <v>0</v>
      </c>
      <c r="E12" s="97" t="s">
        <v>1</v>
      </c>
      <c r="F12" s="97" t="s">
        <v>1</v>
      </c>
      <c r="G12" s="97" t="s">
        <v>1</v>
      </c>
      <c r="H12" s="97" t="s">
        <v>1</v>
      </c>
      <c r="I12" s="97" t="s">
        <v>1</v>
      </c>
      <c r="J12" s="97" t="s">
        <v>1</v>
      </c>
      <c r="K12" s="75" t="s">
        <v>18</v>
      </c>
      <c r="L12" s="97" t="s">
        <v>17</v>
      </c>
      <c r="M12" s="97" t="s">
        <v>17</v>
      </c>
      <c r="N12" s="97" t="s">
        <v>1</v>
      </c>
      <c r="O12" s="97" t="s">
        <v>1</v>
      </c>
      <c r="P12" s="97" t="s">
        <v>1</v>
      </c>
    </row>
    <row r="13" spans="1:16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" customHeight="1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</v>
      </c>
      <c r="E15" s="43">
        <f t="shared" si="0"/>
        <v>13459.173000000001</v>
      </c>
      <c r="F15" s="43">
        <f t="shared" si="0"/>
        <v>8.3919999999999995</v>
      </c>
      <c r="G15" s="43">
        <f t="shared" si="0"/>
        <v>157.80599999999998</v>
      </c>
      <c r="H15" s="43">
        <f>H17+H18+H19+H24</f>
        <v>11626.863000000001</v>
      </c>
      <c r="I15" s="43">
        <f t="shared" si="0"/>
        <v>1666.1120000000001</v>
      </c>
      <c r="J15" s="43">
        <f t="shared" si="0"/>
        <v>0</v>
      </c>
      <c r="K15" s="94">
        <f t="shared" si="0"/>
        <v>118781.38040386788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479.49100000000004</v>
      </c>
      <c r="F17" s="44"/>
      <c r="G17" s="44">
        <v>14.648</v>
      </c>
      <c r="H17" s="44">
        <v>464.84300000000002</v>
      </c>
      <c r="I17" s="44"/>
      <c r="J17" s="44"/>
      <c r="K17" s="45">
        <f>(E17/D17)*1000</f>
        <v>36883.923076923085</v>
      </c>
      <c r="L17" s="44" t="s">
        <v>2</v>
      </c>
      <c r="M17" s="44" t="s">
        <v>2</v>
      </c>
      <c r="N17" s="24"/>
      <c r="O17" s="24"/>
      <c r="P17" s="24"/>
    </row>
    <row r="18" spans="1:16" ht="66" customHeight="1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934.73</v>
      </c>
      <c r="F18" s="44">
        <v>5.6829999999999998</v>
      </c>
      <c r="G18" s="44"/>
      <c r="H18" s="44">
        <v>929.04700000000003</v>
      </c>
      <c r="I18" s="44"/>
      <c r="J18" s="44"/>
      <c r="K18" s="45">
        <f t="shared" ref="K18:K24" si="2">(E18/D18)*1000</f>
        <v>40640.434782608696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5804.7750000000005</v>
      </c>
      <c r="F19" s="44">
        <v>2.7090000000000001</v>
      </c>
      <c r="G19" s="44">
        <v>143.15799999999999</v>
      </c>
      <c r="H19" s="44">
        <v>5658.9080000000004</v>
      </c>
      <c r="I19" s="44"/>
      <c r="J19" s="44"/>
      <c r="K19" s="45">
        <f t="shared" si="2"/>
        <v>26147.635135135137</v>
      </c>
      <c r="L19" s="48">
        <f>(K19/26400)*100</f>
        <v>99.044072481572485</v>
      </c>
      <c r="M19" s="48">
        <f>(K19/24615.7)*100</f>
        <v>106.22340674908753</v>
      </c>
      <c r="N19" s="61">
        <v>8.5779999999999994</v>
      </c>
      <c r="O19" s="24"/>
      <c r="P19" s="24"/>
    </row>
    <row r="20" spans="1:16" ht="18.75" hidden="1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94.5" hidden="1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8.75" hidden="1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6240.1769999999997</v>
      </c>
      <c r="F24" s="44">
        <v>0</v>
      </c>
      <c r="G24" s="44"/>
      <c r="H24" s="44">
        <v>4574.0649999999996</v>
      </c>
      <c r="I24" s="44">
        <v>1666.1120000000001</v>
      </c>
      <c r="J24" s="44"/>
      <c r="K24" s="45">
        <f t="shared" si="2"/>
        <v>15109.387409200968</v>
      </c>
      <c r="L24" s="44" t="s">
        <v>2</v>
      </c>
      <c r="M24" s="44" t="s">
        <v>2</v>
      </c>
      <c r="N24" s="24"/>
      <c r="O24" s="24"/>
      <c r="P24" s="24"/>
    </row>
    <row r="25" spans="1:16" ht="37.5" customHeight="1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40527.211000000003</v>
      </c>
      <c r="F26" s="50">
        <f t="shared" si="3"/>
        <v>77.194000000000003</v>
      </c>
      <c r="G26" s="50">
        <f t="shared" si="3"/>
        <v>270.47299999999996</v>
      </c>
      <c r="H26" s="50">
        <f>H28+H29+H30+H37+H38</f>
        <v>40179.544000000002</v>
      </c>
      <c r="I26" s="50">
        <f t="shared" si="3"/>
        <v>0</v>
      </c>
      <c r="J26" s="50">
        <f t="shared" si="3"/>
        <v>0</v>
      </c>
      <c r="K26" s="96">
        <f t="shared" si="3"/>
        <v>322299.12989550945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1752.1320000000001</v>
      </c>
      <c r="F28" s="51">
        <v>25.542999999999999</v>
      </c>
      <c r="G28" s="51">
        <v>9.6929999999999996</v>
      </c>
      <c r="H28" s="51">
        <v>1716.896</v>
      </c>
      <c r="I28" s="51"/>
      <c r="J28" s="51"/>
      <c r="K28" s="52">
        <f>(E28/D28)*1000</f>
        <v>79642.363636363647</v>
      </c>
      <c r="L28" s="51" t="s">
        <v>2</v>
      </c>
      <c r="M28" s="51" t="s">
        <v>2</v>
      </c>
      <c r="N28" s="29"/>
      <c r="O28" s="29"/>
      <c r="P28" s="29"/>
    </row>
    <row r="29" spans="1:16" ht="138" customHeight="1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5124.5740000000005</v>
      </c>
      <c r="F29" s="51">
        <v>8.1760000000000002</v>
      </c>
      <c r="G29" s="51"/>
      <c r="H29" s="51">
        <v>5116.3980000000001</v>
      </c>
      <c r="I29" s="51"/>
      <c r="J29" s="51"/>
      <c r="K29" s="52">
        <f t="shared" ref="K29:K49" si="5">(E29/D29)*1000</f>
        <v>115158.96629213485</v>
      </c>
      <c r="L29" s="51" t="s">
        <v>2</v>
      </c>
      <c r="M29" s="51" t="s">
        <v>2</v>
      </c>
      <c r="N29" s="29"/>
      <c r="O29" s="29"/>
      <c r="P29" s="29"/>
    </row>
    <row r="30" spans="1:16" ht="97.5" customHeight="1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27817.935000000001</v>
      </c>
      <c r="F30" s="51">
        <v>43.475000000000001</v>
      </c>
      <c r="G30" s="51">
        <v>260.77999999999997</v>
      </c>
      <c r="H30" s="51">
        <v>27513.68</v>
      </c>
      <c r="I30" s="51"/>
      <c r="J30" s="51"/>
      <c r="K30" s="52">
        <f t="shared" si="5"/>
        <v>65453.964705882354</v>
      </c>
      <c r="L30" s="60">
        <f>(K30/26500)*100</f>
        <v>246.99609322974473</v>
      </c>
      <c r="M30" s="60">
        <f>(K30/26543.96)*100</f>
        <v>246.58703790196475</v>
      </c>
      <c r="N30" s="63">
        <v>41.862000000000002</v>
      </c>
      <c r="O30" s="29"/>
      <c r="P30" s="29"/>
    </row>
    <row r="31" spans="1:16" ht="17.25" customHeight="1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25802.191999999999</v>
      </c>
      <c r="F32" s="57">
        <v>42.572000000000003</v>
      </c>
      <c r="G32" s="57">
        <v>260.77999999999997</v>
      </c>
      <c r="H32" s="57">
        <v>25498.84</v>
      </c>
      <c r="I32" s="57"/>
      <c r="J32" s="57"/>
      <c r="K32" s="52">
        <f t="shared" si="5"/>
        <v>65487.796954314719</v>
      </c>
      <c r="L32" s="60">
        <f>(K32/26500)*100</f>
        <v>247.12376209175363</v>
      </c>
      <c r="M32" s="60">
        <f>(K32/26543.96)*100</f>
        <v>246.71449532893632</v>
      </c>
      <c r="N32" s="62">
        <v>41.862000000000002</v>
      </c>
      <c r="O32" s="58"/>
      <c r="P32" s="58"/>
    </row>
    <row r="33" spans="1:16" ht="81" hidden="1" customHeight="1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.75" hidden="1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94.5" hidden="1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8.75" hidden="1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404.279</v>
      </c>
      <c r="F37" s="51">
        <v>0</v>
      </c>
      <c r="G37" s="51"/>
      <c r="H37" s="51">
        <v>404.279</v>
      </c>
      <c r="I37" s="51"/>
      <c r="J37" s="51"/>
      <c r="K37" s="52">
        <f t="shared" si="5"/>
        <v>44919.888888888891</v>
      </c>
      <c r="L37" s="51"/>
      <c r="M37" s="51"/>
      <c r="N37" s="29"/>
      <c r="O37" s="29"/>
      <c r="P37" s="29"/>
    </row>
    <row r="38" spans="1:16" ht="33" customHeight="1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5428.2910000000002</v>
      </c>
      <c r="F38" s="51"/>
      <c r="G38" s="51"/>
      <c r="H38" s="51">
        <v>5428.2910000000002</v>
      </c>
      <c r="I38" s="51"/>
      <c r="J38" s="51"/>
      <c r="K38" s="52">
        <f t="shared" si="5"/>
        <v>17123.946372239745</v>
      </c>
      <c r="L38" s="51" t="s">
        <v>2</v>
      </c>
      <c r="M38" s="51" t="s">
        <v>2</v>
      </c>
      <c r="N38" s="29"/>
      <c r="O38" s="29"/>
      <c r="P38" s="29"/>
    </row>
    <row r="39" spans="1:16" ht="54" customHeight="1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2794.904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2787.1210000000001</v>
      </c>
      <c r="J40" s="33">
        <f t="shared" ref="J40" si="7">J42+J43+J44+J49</f>
        <v>0</v>
      </c>
      <c r="K40" s="95">
        <f>K42+K43+K44+K49</f>
        <v>190297.94466755912</v>
      </c>
      <c r="L40" s="35" t="s">
        <v>2</v>
      </c>
      <c r="M40" s="35" t="s">
        <v>2</v>
      </c>
      <c r="N40" s="65"/>
      <c r="O40" s="65"/>
      <c r="P40" s="65"/>
    </row>
    <row r="41" spans="1:16" ht="15.75" customHeight="1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" customHeight="1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221.07199999999997</v>
      </c>
      <c r="F42" s="70">
        <v>3.1459999999999999</v>
      </c>
      <c r="G42" s="70"/>
      <c r="H42" s="70"/>
      <c r="I42" s="70">
        <v>217.92599999999999</v>
      </c>
      <c r="J42" s="70"/>
      <c r="K42" s="71">
        <f t="shared" si="5"/>
        <v>55267.999999999993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294.27600000000001</v>
      </c>
      <c r="F43" s="70">
        <v>2.831</v>
      </c>
      <c r="G43" s="70"/>
      <c r="H43" s="70">
        <v>0</v>
      </c>
      <c r="I43" s="70">
        <v>291.44499999999999</v>
      </c>
      <c r="J43" s="70"/>
      <c r="K43" s="71">
        <f t="shared" si="5"/>
        <v>73569</v>
      </c>
      <c r="L43" s="70" t="s">
        <v>2</v>
      </c>
      <c r="M43" s="70" t="s">
        <v>2</v>
      </c>
      <c r="N43" s="65"/>
      <c r="O43" s="65"/>
      <c r="P43" s="65"/>
    </row>
    <row r="44" spans="1:16" ht="94.5" customHeight="1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1774.799</v>
      </c>
      <c r="F44" s="70">
        <v>1.806</v>
      </c>
      <c r="G44" s="70"/>
      <c r="H44" s="70">
        <v>0</v>
      </c>
      <c r="I44" s="70">
        <v>1772.9929999999999</v>
      </c>
      <c r="J44" s="70"/>
      <c r="K44" s="71">
        <f t="shared" si="5"/>
        <v>42766.240963855424</v>
      </c>
      <c r="L44" s="74">
        <f>(K44/24800)*100</f>
        <v>172.44452001554606</v>
      </c>
      <c r="M44" s="74">
        <f>(K44/25574)*100</f>
        <v>167.22546713011428</v>
      </c>
      <c r="N44" s="65"/>
      <c r="O44" s="65"/>
      <c r="P44" s="65"/>
    </row>
    <row r="45" spans="1:16" ht="18.75" hidden="1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94.5" hidden="1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8.75" hidden="1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504.75700000000001</v>
      </c>
      <c r="F49" s="70"/>
      <c r="G49" s="70"/>
      <c r="H49" s="70">
        <v>0</v>
      </c>
      <c r="I49" s="70">
        <v>504.75700000000001</v>
      </c>
      <c r="J49" s="70"/>
      <c r="K49" s="71">
        <f t="shared" si="5"/>
        <v>18694.703703703704</v>
      </c>
      <c r="L49" s="70" t="s">
        <v>2</v>
      </c>
      <c r="M49" s="70" t="s">
        <v>2</v>
      </c>
      <c r="N49" s="65"/>
      <c r="O49" s="65"/>
      <c r="P49" s="65"/>
    </row>
    <row r="50" spans="1:16" ht="19.5" customHeight="1">
      <c r="A50" s="106" t="s">
        <v>58</v>
      </c>
      <c r="B50" s="106"/>
      <c r="C50" s="106"/>
      <c r="D50" s="106"/>
      <c r="E50" s="106"/>
      <c r="F50" s="106"/>
      <c r="G50" s="106"/>
      <c r="H50" s="106"/>
      <c r="I50" s="99"/>
      <c r="J50" s="1"/>
      <c r="K50" s="72"/>
      <c r="L50" s="5"/>
      <c r="M50" s="5"/>
      <c r="N50" s="15"/>
      <c r="O50" s="15"/>
      <c r="P50" s="15"/>
    </row>
    <row r="51" spans="1:16" ht="19.5" customHeight="1">
      <c r="A51" s="99"/>
      <c r="B51" s="99"/>
      <c r="C51" s="99"/>
      <c r="D51" s="99"/>
      <c r="E51" s="99"/>
      <c r="F51" s="99"/>
      <c r="G51" s="18"/>
      <c r="H51" s="99"/>
      <c r="I51" s="99"/>
      <c r="J51" s="1"/>
      <c r="K51" s="72"/>
      <c r="L51" s="5"/>
      <c r="M51" s="5"/>
      <c r="N51" s="15"/>
      <c r="O51" s="15"/>
      <c r="P51" s="15"/>
    </row>
    <row r="52" spans="1:16" s="105" customFormat="1" ht="21" customHeight="1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.75">
      <c r="A53" s="2"/>
      <c r="B53" s="2"/>
      <c r="C53" s="2"/>
      <c r="D53" s="10" t="s">
        <v>8</v>
      </c>
      <c r="E53" s="2"/>
      <c r="F53" s="2"/>
      <c r="G53" s="98"/>
      <c r="H53" s="2"/>
      <c r="I53" s="2"/>
      <c r="J53" s="2"/>
      <c r="K53" s="40"/>
    </row>
    <row r="54" spans="1:16" ht="18.75">
      <c r="A54" s="98" t="s">
        <v>9</v>
      </c>
      <c r="B54" s="2"/>
      <c r="C54" s="2"/>
      <c r="D54" s="2"/>
      <c r="E54" s="2"/>
      <c r="F54" s="2"/>
      <c r="G54" s="98"/>
      <c r="H54" s="2"/>
      <c r="I54" s="2"/>
      <c r="J54" s="2"/>
      <c r="K54" s="73"/>
    </row>
    <row r="55" spans="1:16">
      <c r="K55" s="73"/>
    </row>
    <row r="56" spans="1:16">
      <c r="K56" s="73"/>
    </row>
    <row r="57" spans="1:16" ht="18.75">
      <c r="A57" s="2"/>
      <c r="K57" s="73"/>
    </row>
    <row r="58" spans="1:16" ht="18.75">
      <c r="A58" s="2"/>
      <c r="K58" s="73"/>
    </row>
    <row r="59" spans="1:16">
      <c r="K59" s="73"/>
    </row>
    <row r="60" spans="1:16">
      <c r="K60" s="73"/>
    </row>
    <row r="61" spans="1:16">
      <c r="K61" s="73"/>
    </row>
    <row r="62" spans="1:16">
      <c r="K62" s="73"/>
    </row>
    <row r="63" spans="1:16">
      <c r="K63" s="73"/>
    </row>
    <row r="64" spans="1:16">
      <c r="K64" s="73"/>
    </row>
    <row r="65" spans="1:11">
      <c r="K65" s="73"/>
    </row>
    <row r="66" spans="1:11">
      <c r="K66" s="73"/>
    </row>
    <row r="67" spans="1:11" ht="18.75">
      <c r="A67" s="2" t="s">
        <v>52</v>
      </c>
      <c r="K67" s="73"/>
    </row>
    <row r="68" spans="1:11" ht="18.75">
      <c r="A68" s="2" t="s">
        <v>53</v>
      </c>
      <c r="K68" s="73"/>
    </row>
    <row r="69" spans="1:11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Январь</vt:lpstr>
      <vt:lpstr>Февраль</vt:lpstr>
      <vt:lpstr>Март</vt:lpstr>
      <vt:lpstr>Апрель</vt:lpstr>
      <vt:lpstr>Май</vt:lpstr>
      <vt:lpstr>Июнь</vt:lpstr>
      <vt:lpstr>Январь!Заголовки_для_печати</vt:lpstr>
      <vt:lpstr>Апрель!Область_печати</vt:lpstr>
      <vt:lpstr>Июнь!Область_печати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Kuznetsova</cp:lastModifiedBy>
  <cp:lastPrinted>2017-07-03T16:19:49Z</cp:lastPrinted>
  <dcterms:created xsi:type="dcterms:W3CDTF">2013-04-16T11:53:23Z</dcterms:created>
  <dcterms:modified xsi:type="dcterms:W3CDTF">2017-07-06T09:01:42Z</dcterms:modified>
</cp:coreProperties>
</file>