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555" windowWidth="15480" windowHeight="10545" activeTab="10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</sheets>
  <definedNames>
    <definedName name="_xlnm.Print_Titles" localSheetId="0">Январь!$13:$13</definedName>
    <definedName name="_xlnm.Print_Area" localSheetId="3">Апрель!$A$1:$P$68</definedName>
    <definedName name="_xlnm.Print_Area" localSheetId="6">Июль!$A$1:$P$68</definedName>
    <definedName name="_xlnm.Print_Area" localSheetId="5">Июнь!$A$1:$P$68</definedName>
    <definedName name="_xlnm.Print_Area" localSheetId="0">Январь!$A$1:$P$69</definedName>
  </definedNames>
  <calcPr calcId="145621"/>
</workbook>
</file>

<file path=xl/calcChain.xml><?xml version="1.0" encoding="utf-8"?>
<calcChain xmlns="http://schemas.openxmlformats.org/spreadsheetml/2006/main">
  <c r="G26" i="11"/>
  <c r="E30"/>
  <c r="K30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29"/>
  <c r="K29" s="1"/>
  <c r="E28"/>
  <c r="K28" s="1"/>
  <c r="J26"/>
  <c r="I26"/>
  <c r="H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19"/>
  <c r="L19"/>
  <c r="L44"/>
  <c r="M44"/>
  <c r="L30"/>
  <c r="M30"/>
  <c r="L32"/>
  <c r="M32"/>
  <c r="E15"/>
  <c r="E26"/>
  <c r="E40"/>
  <c r="E49" i="10"/>
  <c r="K49" s="1"/>
  <c r="E48"/>
  <c r="K48" s="1"/>
  <c r="K47"/>
  <c r="E47"/>
  <c r="E46"/>
  <c r="K46" s="1"/>
  <c r="K45"/>
  <c r="E45"/>
  <c r="E44"/>
  <c r="K44" s="1"/>
  <c r="M44" s="1"/>
  <c r="E43"/>
  <c r="K43" s="1"/>
  <c r="E42"/>
  <c r="J40"/>
  <c r="I40"/>
  <c r="H40"/>
  <c r="G40"/>
  <c r="F40"/>
  <c r="D40"/>
  <c r="B40"/>
  <c r="E38"/>
  <c r="K38" s="1"/>
  <c r="E37"/>
  <c r="K37" s="1"/>
  <c r="E36"/>
  <c r="K36" s="1"/>
  <c r="K35"/>
  <c r="E35"/>
  <c r="E34"/>
  <c r="K34" s="1"/>
  <c r="K33"/>
  <c r="E33"/>
  <c r="E32"/>
  <c r="K32" s="1"/>
  <c r="M32" s="1"/>
  <c r="E30"/>
  <c r="K30" s="1"/>
  <c r="M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E19"/>
  <c r="K19" s="1"/>
  <c r="M19" s="1"/>
  <c r="E18"/>
  <c r="K18" s="1"/>
  <c r="E17"/>
  <c r="K17" s="1"/>
  <c r="J15"/>
  <c r="I15"/>
  <c r="H15"/>
  <c r="G15"/>
  <c r="F15"/>
  <c r="D15"/>
  <c r="B15"/>
  <c r="E40" l="1"/>
  <c r="K42"/>
  <c r="K40"/>
  <c r="L32"/>
  <c r="E26"/>
  <c r="L30"/>
  <c r="K26"/>
  <c r="K15"/>
  <c r="E15"/>
  <c r="L19"/>
  <c r="K29"/>
  <c r="L44"/>
  <c r="K40" i="9"/>
  <c r="K26"/>
  <c r="K15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K35"/>
  <c r="E35"/>
  <c r="K34"/>
  <c r="E34"/>
  <c r="K33"/>
  <c r="E33"/>
  <c r="E32"/>
  <c r="K32" s="1"/>
  <c r="L32" s="1"/>
  <c r="E30"/>
  <c r="K30" s="1"/>
  <c r="L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E26" l="1"/>
  <c r="K28"/>
  <c r="M44"/>
  <c r="L44"/>
  <c r="M19"/>
  <c r="L19"/>
  <c r="M30"/>
  <c r="M32"/>
  <c r="E15"/>
  <c r="E40"/>
  <c r="E49" i="8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E26" l="1"/>
  <c r="K40"/>
  <c r="E15"/>
  <c r="K15"/>
  <c r="K26"/>
  <c r="E40"/>
  <c r="M19"/>
  <c r="L19"/>
  <c r="M30"/>
  <c r="L30"/>
  <c r="M32"/>
  <c r="L32"/>
  <c r="M44"/>
  <c r="L44"/>
  <c r="G15" i="7"/>
  <c r="G15" i="6"/>
  <c r="B15" i="7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K15" s="1"/>
  <c r="E18"/>
  <c r="K18" s="1"/>
  <c r="E17"/>
  <c r="K17" s="1"/>
  <c r="J15"/>
  <c r="I15"/>
  <c r="H15"/>
  <c r="F15"/>
  <c r="D15"/>
  <c r="E49" i="6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K15" s="1"/>
  <c r="J15"/>
  <c r="I15"/>
  <c r="H15"/>
  <c r="F15"/>
  <c r="D15"/>
  <c r="B15"/>
  <c r="E15" i="7" l="1"/>
  <c r="K26"/>
  <c r="E40"/>
  <c r="K26" i="6"/>
  <c r="M19" i="7"/>
  <c r="L19"/>
  <c r="M30"/>
  <c r="L30"/>
  <c r="M32"/>
  <c r="L32"/>
  <c r="M44"/>
  <c r="L44"/>
  <c r="M32" i="6"/>
  <c r="L32"/>
  <c r="M19"/>
  <c r="L19"/>
  <c r="M30"/>
  <c r="L30"/>
  <c r="L44"/>
  <c r="M44"/>
  <c r="E15"/>
  <c r="E40"/>
  <c r="E26"/>
  <c r="E43" i="5"/>
  <c r="E49" l="1"/>
  <c r="K49" s="1"/>
  <c r="E48"/>
  <c r="K48" s="1"/>
  <c r="E47"/>
  <c r="K47" s="1"/>
  <c r="E46"/>
  <c r="K46" s="1"/>
  <c r="E45"/>
  <c r="K45" s="1"/>
  <c r="E44"/>
  <c r="K44" s="1"/>
  <c r="K43"/>
  <c r="E42"/>
  <c r="K42" s="1"/>
  <c r="K40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E26"/>
  <c r="D26"/>
  <c r="B26"/>
  <c r="E24"/>
  <c r="K24" s="1"/>
  <c r="E23"/>
  <c r="K23" s="1"/>
  <c r="E22"/>
  <c r="K22" s="1"/>
  <c r="E21"/>
  <c r="K21" s="1"/>
  <c r="E20"/>
  <c r="K20" s="1"/>
  <c r="E19"/>
  <c r="K19" s="1"/>
  <c r="M19" s="1"/>
  <c r="E18"/>
  <c r="K18" s="1"/>
  <c r="E17"/>
  <c r="K17" s="1"/>
  <c r="J15"/>
  <c r="I15"/>
  <c r="H15"/>
  <c r="G15"/>
  <c r="F15"/>
  <c r="E15"/>
  <c r="D15"/>
  <c r="B15"/>
  <c r="K15" l="1"/>
  <c r="K26"/>
  <c r="E40"/>
  <c r="L19"/>
  <c r="M30"/>
  <c r="L30"/>
  <c r="M32"/>
  <c r="L32"/>
  <c r="M44"/>
  <c r="L44"/>
  <c r="J40" i="4"/>
  <c r="J40" i="3"/>
  <c r="J15"/>
  <c r="H15" i="4"/>
  <c r="H26" l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E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K26" s="1"/>
  <c r="J26"/>
  <c r="I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G15"/>
  <c r="F15"/>
  <c r="E15"/>
  <c r="D15"/>
  <c r="B15"/>
  <c r="E26" l="1"/>
  <c r="K15"/>
  <c r="K40"/>
  <c r="M19"/>
  <c r="L19"/>
  <c r="M30"/>
  <c r="L30"/>
  <c r="M32"/>
  <c r="L32"/>
  <c r="M44"/>
  <c r="L44"/>
  <c r="E49" i="3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K40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I15"/>
  <c r="H15"/>
  <c r="G15"/>
  <c r="F15"/>
  <c r="D15"/>
  <c r="B15"/>
  <c r="E26" l="1"/>
  <c r="E15"/>
  <c r="K15"/>
  <c r="K26"/>
  <c r="E40"/>
  <c r="M19"/>
  <c r="M30"/>
  <c r="L30"/>
  <c r="M32"/>
  <c r="L32"/>
  <c r="M44"/>
  <c r="L44"/>
  <c r="E32" i="2" l="1"/>
  <c r="K32" s="1"/>
  <c r="L32" s="1"/>
  <c r="E30"/>
  <c r="K30" s="1"/>
  <c r="L30" s="1"/>
  <c r="E49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L19" s="1"/>
  <c r="E18"/>
  <c r="K18" s="1"/>
  <c r="E17"/>
  <c r="K17" s="1"/>
  <c r="J15"/>
  <c r="I15"/>
  <c r="H15"/>
  <c r="G15"/>
  <c r="F15"/>
  <c r="D15"/>
  <c r="B15"/>
  <c r="E15" l="1"/>
  <c r="E26"/>
  <c r="E40"/>
  <c r="M19"/>
  <c r="M30"/>
  <c r="M32"/>
  <c r="M44"/>
  <c r="L44"/>
  <c r="E24" i="1"/>
  <c r="E19"/>
  <c r="H26" l="1"/>
  <c r="I40"/>
  <c r="D40" l="1"/>
  <c r="F40"/>
  <c r="G40"/>
  <c r="H40"/>
  <c r="E43" l="1"/>
  <c r="E44"/>
  <c r="E45"/>
  <c r="E46"/>
  <c r="K46" s="1"/>
  <c r="E47"/>
  <c r="E48"/>
  <c r="E49"/>
  <c r="K49" s="1"/>
  <c r="E42"/>
  <c r="E40" s="1"/>
  <c r="K43"/>
  <c r="K44"/>
  <c r="M44" s="1"/>
  <c r="K45"/>
  <c r="K47"/>
  <c r="K48"/>
  <c r="B40"/>
  <c r="K42" l="1"/>
  <c r="L44"/>
  <c r="E32"/>
  <c r="K32" s="1"/>
  <c r="E33"/>
  <c r="K33" s="1"/>
  <c r="E34"/>
  <c r="K34" s="1"/>
  <c r="E35"/>
  <c r="K35" s="1"/>
  <c r="E36"/>
  <c r="K36" s="1"/>
  <c r="E37"/>
  <c r="K37" s="1"/>
  <c r="E38"/>
  <c r="K38" s="1"/>
  <c r="E29"/>
  <c r="K29" s="1"/>
  <c r="E30"/>
  <c r="K30" s="1"/>
  <c r="E28"/>
  <c r="K28" s="1"/>
  <c r="D26"/>
  <c r="F26"/>
  <c r="G26"/>
  <c r="I26"/>
  <c r="J26"/>
  <c r="B26"/>
  <c r="G15"/>
  <c r="H15"/>
  <c r="I15"/>
  <c r="J15"/>
  <c r="D15"/>
  <c r="F15"/>
  <c r="B15"/>
  <c r="E26" l="1"/>
  <c r="M32"/>
  <c r="L32"/>
  <c r="M30"/>
  <c r="L30"/>
  <c r="E18" l="1"/>
  <c r="E20"/>
  <c r="E21"/>
  <c r="K21" s="1"/>
  <c r="E22"/>
  <c r="K22" s="1"/>
  <c r="E23"/>
  <c r="K18"/>
  <c r="K19"/>
  <c r="K20"/>
  <c r="K23"/>
  <c r="K24"/>
  <c r="E17"/>
  <c r="K17" s="1"/>
  <c r="M19" l="1"/>
  <c r="L19"/>
  <c r="E15"/>
</calcChain>
</file>

<file path=xl/sharedStrings.xml><?xml version="1.0" encoding="utf-8"?>
<sst xmlns="http://schemas.openxmlformats.org/spreadsheetml/2006/main" count="1442" uniqueCount="75">
  <si>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</si>
  <si>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</si>
  <si>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</si>
  <si>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</si>
  <si>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</si>
  <si>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</si>
  <si>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</si>
  <si>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</si>
  <si>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</si>
  <si>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</si>
  <si>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</si>
  <si>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</si>
  <si>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</si>
  <si>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</si>
  <si>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</si>
  <si>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</si>
  <si>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</si>
  <si>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</si>
  <si>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</si>
  <si>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</si>
  <si>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</si>
  <si>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</si>
  <si>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</si>
  <si>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</si>
  <si>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</si>
  <si>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</si>
  <si>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</si>
  <si>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</si>
  <si>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</si>
  <si>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</si>
  <si>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</si>
  <si>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</si>
  <si>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</si>
  <si>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</si>
  <si>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</si>
  <si>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</si>
  <si>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</si>
  <si>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</si>
  <si>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</si>
  <si>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</si>
  <si>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</si>
  <si>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</si>
  <si>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</si>
  <si>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</si>
  <si>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</si>
  <si>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</si>
  <si>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</si>
  <si>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</si>
  <si>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</si>
  <si>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</si>
  <si>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</si>
  <si>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 xml:space="preserve">С.В. Пашков </t>
  </si>
  <si>
    <t>Исп. Борисова И.И.</t>
  </si>
  <si>
    <t>Тел. 8(48754)6-14-81</t>
  </si>
  <si>
    <r>
      <t>за_</t>
    </r>
    <r>
      <rPr>
        <u/>
        <sz val="14"/>
        <color theme="1"/>
        <rFont val="Times New Roman"/>
        <family val="1"/>
        <charset val="204"/>
      </rPr>
      <t>ЯНВАРЬ</t>
    </r>
    <r>
      <rPr>
        <sz val="14"/>
        <color theme="1"/>
        <rFont val="Times New Roman"/>
        <family val="1"/>
        <charset val="204"/>
      </rPr>
      <t xml:space="preserve"> 2017 год</t>
    </r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</si>
  <si>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</si>
  <si>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</si>
  <si>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</si>
  <si>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</si>
  <si>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r>
      <t>за_</t>
    </r>
    <r>
      <rPr>
        <b/>
        <u/>
        <sz val="14"/>
        <color theme="1"/>
        <rFont val="Times New Roman"/>
        <family val="1"/>
        <charset val="204"/>
      </rPr>
      <t>ФЕВРАЛЬ</t>
    </r>
    <r>
      <rPr>
        <sz val="14"/>
        <color theme="1"/>
        <rFont val="Times New Roman"/>
        <family val="1"/>
        <charset val="204"/>
      </rPr>
      <t xml:space="preserve"> 2017 год</t>
    </r>
  </si>
  <si>
    <t>за_МАРТ 2017 год</t>
  </si>
  <si>
    <t>за_АПРЕЛЬ 2017 год</t>
  </si>
  <si>
    <r>
      <t>за_</t>
    </r>
    <r>
      <rPr>
        <b/>
        <sz val="14"/>
        <color theme="1"/>
        <rFont val="Times New Roman"/>
        <family val="1"/>
        <charset val="204"/>
      </rPr>
      <t>май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</si>
  <si>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Заместитель председателя комитета </t>
  </si>
  <si>
    <t>Е.А. Кравченко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</si>
  <si>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июня </t>
    </r>
    <r>
      <rPr>
        <sz val="14"/>
        <color theme="1"/>
        <rFont val="Times New Roman"/>
        <family val="1"/>
        <charset val="204"/>
      </rPr>
      <t xml:space="preserve">  2017 год</t>
    </r>
  </si>
  <si>
    <t>С.В. Пашков</t>
  </si>
  <si>
    <r>
      <t>за_</t>
    </r>
    <r>
      <rPr>
        <b/>
        <sz val="14"/>
        <color theme="1"/>
        <rFont val="Times New Roman"/>
        <family val="1"/>
        <charset val="204"/>
      </rPr>
      <t xml:space="preserve">июля </t>
    </r>
    <r>
      <rPr>
        <sz val="14"/>
        <color theme="1"/>
        <rFont val="Times New Roman"/>
        <family val="1"/>
        <charset val="204"/>
      </rPr>
      <t xml:space="preserve">  2017 год</t>
    </r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</si>
  <si>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август </t>
    </r>
    <r>
      <rPr>
        <sz val="14"/>
        <color theme="1"/>
        <rFont val="Times New Roman"/>
        <family val="1"/>
        <charset val="204"/>
      </rPr>
      <t xml:space="preserve">  2017 год</t>
    </r>
  </si>
  <si>
    <t xml:space="preserve"> Заместитель председателя комитета </t>
  </si>
  <si>
    <t>Тел. 8(48754) 6-14-81</t>
  </si>
  <si>
    <r>
      <t>за</t>
    </r>
    <r>
      <rPr>
        <u/>
        <sz val="14"/>
        <color theme="1"/>
        <rFont val="Times New Roman"/>
        <family val="1"/>
        <charset val="204"/>
      </rPr>
      <t xml:space="preserve"> сентябрь </t>
    </r>
    <r>
      <rPr>
        <sz val="14"/>
        <color theme="1"/>
        <rFont val="Times New Roman"/>
        <family val="1"/>
        <charset val="204"/>
      </rPr>
      <t xml:space="preserve"> 2017 год</t>
    </r>
  </si>
  <si>
    <r>
      <t xml:space="preserve">за </t>
    </r>
    <r>
      <rPr>
        <b/>
        <u/>
        <sz val="14"/>
        <color theme="1"/>
        <rFont val="Times New Roman"/>
        <family val="1"/>
        <charset val="204"/>
      </rPr>
      <t>октябрь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2017 год</t>
    </r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</si>
  <si>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</si>
  <si>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ноябрь </t>
    </r>
    <r>
      <rPr>
        <sz val="14"/>
        <color theme="1"/>
        <rFont val="Times New Roman"/>
        <family val="1"/>
        <charset val="204"/>
      </rPr>
      <t>2017 год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</si>
</sst>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5" fillId="0" borderId="12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2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/>
    <xf numFmtId="0" fontId="14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7" fillId="0" borderId="0" xfId="0" applyFont="1"/>
    <xf numFmtId="0" fontId="17" fillId="0" borderId="12" xfId="0" applyFont="1" applyBorder="1"/>
    <xf numFmtId="0" fontId="17" fillId="0" borderId="0" xfId="0" applyFont="1" applyAlignment="1">
      <alignment horizontal="center"/>
    </xf>
    <xf numFmtId="164" fontId="17" fillId="7" borderId="0" xfId="0" applyNumberFormat="1" applyFont="1" applyFill="1" applyAlignment="1">
      <alignment horizontal="center"/>
    </xf>
    <xf numFmtId="0" fontId="18" fillId="0" borderId="0" xfId="0" applyFont="1"/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top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164" fontId="17" fillId="6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zoomScaleNormal="75" workbookViewId="0">
      <selection activeCell="A19" sqref="A19:XFD1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54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3" t="s">
        <v>24</v>
      </c>
      <c r="G11" s="13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2" t="s">
        <v>0</v>
      </c>
      <c r="E12" s="12" t="s">
        <v>1</v>
      </c>
      <c r="F12" s="12" t="s">
        <v>1</v>
      </c>
      <c r="G12" s="12" t="s">
        <v>1</v>
      </c>
      <c r="H12" s="12" t="s">
        <v>1</v>
      </c>
      <c r="I12" s="12" t="s">
        <v>1</v>
      </c>
      <c r="J12" s="12" t="s">
        <v>1</v>
      </c>
      <c r="K12" s="75" t="s">
        <v>18</v>
      </c>
      <c r="L12" s="12" t="s">
        <v>17</v>
      </c>
      <c r="M12" s="12" t="s">
        <v>17</v>
      </c>
      <c r="N12" s="12" t="s">
        <v>1</v>
      </c>
      <c r="O12" s="12" t="s">
        <v>1</v>
      </c>
      <c r="P12" s="12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11437.991</v>
      </c>
      <c r="F15" s="43">
        <f t="shared" si="0"/>
        <v>9.4879999999999995</v>
      </c>
      <c r="G15" s="43">
        <f t="shared" si="0"/>
        <v>112.77199999999999</v>
      </c>
      <c r="H15" s="43">
        <f t="shared" si="0"/>
        <v>9773.4759999999987</v>
      </c>
      <c r="I15" s="43">
        <f t="shared" si="0"/>
        <v>1542.2550000000001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471.43900000000002</v>
      </c>
      <c r="F17" s="44">
        <v>0</v>
      </c>
      <c r="G17" s="44">
        <v>7.0670000000000002</v>
      </c>
      <c r="H17" s="44">
        <v>464.37200000000001</v>
      </c>
      <c r="I17" s="44"/>
      <c r="J17" s="44"/>
      <c r="K17" s="45">
        <f>(E17/D17)*1000</f>
        <v>36264.538461538461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818.05700000000002</v>
      </c>
      <c r="F18" s="44">
        <v>6.7789999999999999</v>
      </c>
      <c r="G18" s="44"/>
      <c r="H18" s="44">
        <v>811.27800000000002</v>
      </c>
      <c r="I18" s="44"/>
      <c r="J18" s="44"/>
      <c r="K18" s="45">
        <f t="shared" ref="K18:K24" si="2">(E18/D18)*1000</f>
        <v>34810.936170212772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4576.2339999999995</v>
      </c>
      <c r="F19" s="44">
        <v>2.7090000000000001</v>
      </c>
      <c r="G19" s="44">
        <v>105.705</v>
      </c>
      <c r="H19" s="44">
        <v>4467.82</v>
      </c>
      <c r="I19" s="44"/>
      <c r="J19" s="44"/>
      <c r="K19" s="45">
        <f t="shared" si="2"/>
        <v>20429.616071428569</v>
      </c>
      <c r="L19" s="48">
        <f>(K19/20600)*100</f>
        <v>99.172893550624124</v>
      </c>
      <c r="M19" s="48">
        <f>(K19/25216)*100</f>
        <v>81.018464750271917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5572.2610000000004</v>
      </c>
      <c r="F24" s="44"/>
      <c r="G24" s="44"/>
      <c r="H24" s="44">
        <v>4030.0059999999999</v>
      </c>
      <c r="I24" s="44">
        <v>1542.2550000000001</v>
      </c>
      <c r="J24" s="44"/>
      <c r="K24" s="45">
        <f t="shared" si="2"/>
        <v>13524.905339805826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18416.224999999999</v>
      </c>
      <c r="F26" s="50">
        <f t="shared" si="3"/>
        <v>78.468000000000004</v>
      </c>
      <c r="G26" s="50">
        <f t="shared" si="3"/>
        <v>254.761</v>
      </c>
      <c r="H26" s="50">
        <f>H28+H29+H30+H37+H38</f>
        <v>18082.995999999999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1047.3519999999999</v>
      </c>
      <c r="F28" s="51">
        <v>25.542999999999999</v>
      </c>
      <c r="G28" s="51">
        <v>11.423</v>
      </c>
      <c r="H28" s="51">
        <v>1010.386</v>
      </c>
      <c r="I28" s="51"/>
      <c r="J28" s="51"/>
      <c r="K28" s="52">
        <f>(E28/D28)*1000</f>
        <v>45537.043478260865</v>
      </c>
      <c r="L28" s="51" t="s">
        <v>2</v>
      </c>
      <c r="M28" s="51" t="s">
        <v>2</v>
      </c>
      <c r="N28" s="29"/>
      <c r="O28" s="29"/>
      <c r="P28" s="29"/>
    </row>
    <row r="29" spans="1:16" ht="152.25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2218.4650000000001</v>
      </c>
      <c r="F29" s="51">
        <v>8.1760000000000002</v>
      </c>
      <c r="G29" s="51"/>
      <c r="H29" s="51">
        <v>2210.2890000000002</v>
      </c>
      <c r="I29" s="51"/>
      <c r="J29" s="51"/>
      <c r="K29" s="52">
        <f t="shared" ref="K29:K48" si="5">(E29/D29)*1000</f>
        <v>49853.146067415735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 t="shared" si="4"/>
        <v>10781.596</v>
      </c>
      <c r="F30" s="51">
        <v>44.749000000000002</v>
      </c>
      <c r="G30" s="51">
        <v>243.33799999999999</v>
      </c>
      <c r="H30" s="51">
        <v>10493.509</v>
      </c>
      <c r="I30" s="51"/>
      <c r="J30" s="51"/>
      <c r="K30" s="52">
        <f t="shared" si="5"/>
        <v>24957.398148148146</v>
      </c>
      <c r="L30" s="60">
        <f>(K30/24816)*100</f>
        <v>100.56978621916564</v>
      </c>
      <c r="M30" s="60">
        <f>(K30/26543.96)*100</f>
        <v>94.022889381042418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 t="shared" si="4"/>
        <v>10023.723</v>
      </c>
      <c r="F32" s="57">
        <v>43.475000000000001</v>
      </c>
      <c r="G32" s="57">
        <v>243.33799999999999</v>
      </c>
      <c r="H32" s="57">
        <v>9736.91</v>
      </c>
      <c r="I32" s="57"/>
      <c r="J32" s="57"/>
      <c r="K32" s="52">
        <f t="shared" si="5"/>
        <v>25185.233668341709</v>
      </c>
      <c r="L32" s="60">
        <f>(K32/24816)*100</f>
        <v>101.48788551072579</v>
      </c>
      <c r="M32" s="60">
        <f>(K32/26543.96)*100</f>
        <v>94.881222200235797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178.85599999999999</v>
      </c>
      <c r="F37" s="51"/>
      <c r="G37" s="51"/>
      <c r="H37" s="51">
        <v>178.85599999999999</v>
      </c>
      <c r="I37" s="51"/>
      <c r="J37" s="51"/>
      <c r="K37" s="52">
        <f t="shared" si="5"/>
        <v>19872.888888888887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4189.9560000000001</v>
      </c>
      <c r="F38" s="51"/>
      <c r="G38" s="51"/>
      <c r="H38" s="51">
        <v>4189.9560000000001</v>
      </c>
      <c r="I38" s="51"/>
      <c r="J38" s="51"/>
      <c r="K38" s="52">
        <f t="shared" si="5"/>
        <v>12972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1642.8520000000001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1635.069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86.751999999999995</v>
      </c>
      <c r="F42" s="70">
        <v>3.1459999999999999</v>
      </c>
      <c r="G42" s="70"/>
      <c r="H42" s="70"/>
      <c r="I42" s="70">
        <v>83.605999999999995</v>
      </c>
      <c r="J42" s="70"/>
      <c r="K42" s="71">
        <f t="shared" si="5"/>
        <v>43376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187.822</v>
      </c>
      <c r="F43" s="70">
        <v>2.831</v>
      </c>
      <c r="G43" s="70"/>
      <c r="H43" s="70"/>
      <c r="I43" s="70">
        <v>184.99100000000001</v>
      </c>
      <c r="J43" s="70"/>
      <c r="K43" s="71">
        <f t="shared" si="5"/>
        <v>46955.5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945.30799999999999</v>
      </c>
      <c r="F44" s="70">
        <v>1.806</v>
      </c>
      <c r="G44" s="70"/>
      <c r="H44" s="70"/>
      <c r="I44" s="70">
        <v>943.50199999999995</v>
      </c>
      <c r="J44" s="70"/>
      <c r="K44" s="71">
        <f t="shared" si="5"/>
        <v>23056.292682926829</v>
      </c>
      <c r="L44" s="74">
        <f>(K44/24800)*100</f>
        <v>92.968922108575924</v>
      </c>
      <c r="M44" s="74">
        <f>(K44/25574)*100</f>
        <v>90.155207174970002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422.97</v>
      </c>
      <c r="F49" s="70"/>
      <c r="G49" s="70"/>
      <c r="H49" s="70"/>
      <c r="I49" s="70">
        <v>422.97</v>
      </c>
      <c r="J49" s="70"/>
      <c r="K49" s="71">
        <f>(E49/D49)*1000</f>
        <v>13644.193548387097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1"/>
      <c r="J50" s="1"/>
      <c r="K50" s="72"/>
      <c r="L50" s="5"/>
      <c r="M50" s="5"/>
      <c r="N50" s="15"/>
      <c r="O50" s="15"/>
      <c r="P50" s="15"/>
    </row>
    <row r="51" spans="1:16" ht="19.5" customHeight="1">
      <c r="A51" s="11"/>
      <c r="B51" s="11"/>
      <c r="C51" s="11"/>
      <c r="D51" s="11"/>
      <c r="E51" s="11"/>
      <c r="F51" s="11"/>
      <c r="G51" s="18"/>
      <c r="H51" s="11"/>
      <c r="I51" s="11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4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4"/>
      <c r="H53" s="2"/>
      <c r="I53" s="2"/>
      <c r="J53" s="2"/>
      <c r="K53" s="40"/>
    </row>
    <row r="54" spans="1:16" ht="18.75">
      <c r="A54" s="4" t="s">
        <v>9</v>
      </c>
      <c r="B54" s="2"/>
      <c r="C54" s="2"/>
      <c r="D54" s="2"/>
      <c r="E54" s="2"/>
      <c r="F54" s="2"/>
      <c r="G54" s="4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24" zoomScale="60" zoomScaleNormal="100" workbookViewId="0">
      <selection activeCell="B37" sqref="B3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72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20" t="s">
        <v>24</v>
      </c>
      <c r="G11" s="120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5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678.1</v>
      </c>
      <c r="E15" s="43">
        <f t="shared" si="0"/>
        <v>12162.095000000001</v>
      </c>
      <c r="F15" s="43">
        <f t="shared" si="0"/>
        <v>8.9629999999999992</v>
      </c>
      <c r="G15" s="43">
        <f>G17+G18+G19+G24</f>
        <v>42.173999999999999</v>
      </c>
      <c r="H15" s="43">
        <f>H17+H18+H19+H24</f>
        <v>10436.442999999999</v>
      </c>
      <c r="I15" s="43">
        <f t="shared" si="0"/>
        <v>1674.5150000000001</v>
      </c>
      <c r="J15" s="43">
        <f t="shared" si="0"/>
        <v>0</v>
      </c>
      <c r="K15" s="124">
        <f>(H15+I15)/D15*1000</f>
        <v>17860.135673204539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435.67200000000003</v>
      </c>
      <c r="F17" s="44">
        <v>0</v>
      </c>
      <c r="G17" s="44">
        <v>5</v>
      </c>
      <c r="H17" s="44">
        <v>430.67200000000003</v>
      </c>
      <c r="I17" s="44"/>
      <c r="J17" s="44"/>
      <c r="K17" s="45">
        <f>(E17/D17)*1000</f>
        <v>36306.000000000007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851.81600000000003</v>
      </c>
      <c r="F18" s="44">
        <v>6.2539999999999996</v>
      </c>
      <c r="G18" s="44"/>
      <c r="H18" s="44">
        <v>845.56200000000001</v>
      </c>
      <c r="I18" s="44"/>
      <c r="J18" s="44"/>
      <c r="K18" s="45">
        <f t="shared" ref="K18:K24" si="2">(E18/D18)*1000</f>
        <v>36247.48936170213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7.75</v>
      </c>
      <c r="D19" s="44">
        <v>226.6</v>
      </c>
      <c r="E19" s="44">
        <f>F19+G19+H19+J19</f>
        <v>5137.6059999999998</v>
      </c>
      <c r="F19" s="44">
        <v>2.7090000000000001</v>
      </c>
      <c r="G19" s="44">
        <v>37.173999999999999</v>
      </c>
      <c r="H19" s="44">
        <v>5097.723</v>
      </c>
      <c r="I19" s="44">
        <v>0</v>
      </c>
      <c r="J19" s="44"/>
      <c r="K19" s="127">
        <f t="shared" si="2"/>
        <v>22672.577228596645</v>
      </c>
      <c r="L19" s="48">
        <f>(K19/26400)*100</f>
        <v>85.880974350744864</v>
      </c>
      <c r="M19" s="48">
        <f>(K19/24615.7)*100</f>
        <v>92.106164880936319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416</v>
      </c>
      <c r="E24" s="44">
        <f>H24+I24</f>
        <v>5737.0010000000002</v>
      </c>
      <c r="F24" s="44">
        <v>0</v>
      </c>
      <c r="G24" s="44"/>
      <c r="H24" s="44">
        <v>4062.4859999999999</v>
      </c>
      <c r="I24" s="44">
        <v>1674.5150000000001</v>
      </c>
      <c r="J24" s="44"/>
      <c r="K24" s="45">
        <f t="shared" si="2"/>
        <v>13790.867788461539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1149.6400000000001</v>
      </c>
      <c r="C26" s="30" t="s">
        <v>37</v>
      </c>
      <c r="D26" s="50">
        <f t="shared" ref="D26:J26" si="3">D28+D29+D30+D37+D38</f>
        <v>842.5</v>
      </c>
      <c r="E26" s="50">
        <f t="shared" si="3"/>
        <v>20000.866000000002</v>
      </c>
      <c r="F26" s="50">
        <f t="shared" si="3"/>
        <v>91.924000000000007</v>
      </c>
      <c r="G26" s="50">
        <f t="shared" si="3"/>
        <v>84.195000000000007</v>
      </c>
      <c r="H26" s="50">
        <f>H28+H29+H30+H37+H38</f>
        <v>19824.747000000003</v>
      </c>
      <c r="I26" s="50">
        <f t="shared" si="3"/>
        <v>0</v>
      </c>
      <c r="J26" s="50">
        <f t="shared" si="3"/>
        <v>0</v>
      </c>
      <c r="K26" s="125">
        <f>(H26+I26)/D26*1000</f>
        <v>23530.856973293772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1167.9780000000001</v>
      </c>
      <c r="F28" s="51">
        <v>42.097000000000001</v>
      </c>
      <c r="G28" s="51">
        <v>0.17</v>
      </c>
      <c r="H28" s="51">
        <v>1125.711</v>
      </c>
      <c r="I28" s="51"/>
      <c r="J28" s="51"/>
      <c r="K28" s="52">
        <f>(E28/D28)*1000</f>
        <v>53089.909090909096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2402.279</v>
      </c>
      <c r="F29" s="51">
        <v>8.1379999999999999</v>
      </c>
      <c r="G29" s="51"/>
      <c r="H29" s="51">
        <v>2394.1410000000001</v>
      </c>
      <c r="I29" s="51"/>
      <c r="J29" s="51"/>
      <c r="K29" s="52">
        <f t="shared" ref="K29:K49" si="5">(E29/D29)*1000</f>
        <v>53983.79775280899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437.75</v>
      </c>
      <c r="E30" s="51">
        <f>F30+G30+H30</f>
        <v>11884.388000000001</v>
      </c>
      <c r="F30" s="51">
        <v>41.689</v>
      </c>
      <c r="G30" s="51">
        <v>84.025000000000006</v>
      </c>
      <c r="H30" s="51">
        <v>11758.674000000001</v>
      </c>
      <c r="I30" s="51"/>
      <c r="J30" s="51"/>
      <c r="K30" s="128">
        <f t="shared" si="5"/>
        <v>27148.801827527132</v>
      </c>
      <c r="L30" s="60">
        <f>(K30/26500)*100</f>
        <v>102.44830878312126</v>
      </c>
      <c r="M30" s="60">
        <f>(K30/26543.96)*100</f>
        <v>102.2786420245025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17.55</v>
      </c>
      <c r="D32" s="89">
        <v>407</v>
      </c>
      <c r="E32" s="51">
        <f>F32+G32+H32</f>
        <v>11105.614</v>
      </c>
      <c r="F32" s="57">
        <v>40.786000000000001</v>
      </c>
      <c r="G32" s="57">
        <v>84.025000000000006</v>
      </c>
      <c r="H32" s="57">
        <v>10980.803</v>
      </c>
      <c r="I32" s="57"/>
      <c r="J32" s="57"/>
      <c r="K32" s="52">
        <f t="shared" si="5"/>
        <v>27286.520884520884</v>
      </c>
      <c r="L32" s="60">
        <f>(K32/26500)*100</f>
        <v>102.96800333781466</v>
      </c>
      <c r="M32" s="60">
        <f>(K32/26543.96)*100</f>
        <v>102.79747590231783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9.25</v>
      </c>
      <c r="C37" s="30" t="s">
        <v>73</v>
      </c>
      <c r="D37" s="51">
        <v>9.25</v>
      </c>
      <c r="E37" s="51">
        <f t="shared" si="4"/>
        <v>195.036</v>
      </c>
      <c r="F37" s="51">
        <v>0</v>
      </c>
      <c r="G37" s="51"/>
      <c r="H37" s="51">
        <v>195.036</v>
      </c>
      <c r="I37" s="51"/>
      <c r="J37" s="51"/>
      <c r="K37" s="52">
        <f t="shared" si="5"/>
        <v>21084.972972972973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329</v>
      </c>
      <c r="E38" s="51">
        <f t="shared" si="4"/>
        <v>4351.1850000000004</v>
      </c>
      <c r="F38" s="51"/>
      <c r="G38" s="51"/>
      <c r="H38" s="51">
        <v>4351.1850000000004</v>
      </c>
      <c r="I38" s="51"/>
      <c r="J38" s="51"/>
      <c r="K38" s="52">
        <f t="shared" si="5"/>
        <v>13225.48632218845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1904.59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1895.904</v>
      </c>
      <c r="J40" s="33">
        <f t="shared" ref="J40" si="7">J42+J43+J44+J49</f>
        <v>0</v>
      </c>
      <c r="K40" s="126">
        <f>(H40+I40)/D40*1000</f>
        <v>24783.058823529413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144.41199999999998</v>
      </c>
      <c r="F42" s="70">
        <v>3.1459999999999999</v>
      </c>
      <c r="G42" s="70"/>
      <c r="H42" s="70">
        <v>0</v>
      </c>
      <c r="I42" s="70">
        <v>141.26599999999999</v>
      </c>
      <c r="J42" s="70"/>
      <c r="K42" s="71">
        <f t="shared" si="5"/>
        <v>36102.999999999993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218.95</v>
      </c>
      <c r="F43" s="70">
        <v>2.831</v>
      </c>
      <c r="G43" s="70"/>
      <c r="H43" s="70">
        <v>0</v>
      </c>
      <c r="I43" s="70">
        <v>216.119</v>
      </c>
      <c r="J43" s="70"/>
      <c r="K43" s="71">
        <f t="shared" si="5"/>
        <v>54737.5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1169.5260000000001</v>
      </c>
      <c r="F44" s="70">
        <v>2.7090000000000001</v>
      </c>
      <c r="G44" s="70"/>
      <c r="H44" s="70">
        <v>0</v>
      </c>
      <c r="I44" s="70">
        <v>1166.817</v>
      </c>
      <c r="J44" s="70"/>
      <c r="K44" s="129">
        <f t="shared" si="5"/>
        <v>28181.349397590362</v>
      </c>
      <c r="L44" s="74">
        <f>(K44/24800)*100</f>
        <v>113.63447337738049</v>
      </c>
      <c r="M44" s="74">
        <f>(K44/25574)*100</f>
        <v>110.1953131993054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371.702</v>
      </c>
      <c r="F49" s="70">
        <v>0</v>
      </c>
      <c r="G49" s="70"/>
      <c r="H49" s="70">
        <v>0</v>
      </c>
      <c r="I49" s="70">
        <v>371.702</v>
      </c>
      <c r="J49" s="70"/>
      <c r="K49" s="71">
        <f t="shared" si="5"/>
        <v>13766.740740740741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18"/>
      <c r="J50" s="1"/>
      <c r="K50" s="72"/>
      <c r="L50" s="5"/>
      <c r="M50" s="5"/>
      <c r="N50" s="15"/>
      <c r="O50" s="15"/>
      <c r="P50" s="15"/>
    </row>
    <row r="51" spans="1:16" ht="19.5" customHeight="1">
      <c r="A51" s="118"/>
      <c r="B51" s="118"/>
      <c r="C51" s="118"/>
      <c r="D51" s="118"/>
      <c r="E51" s="118"/>
      <c r="F51" s="118"/>
      <c r="G51" s="18"/>
      <c r="H51" s="118"/>
      <c r="I51" s="118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21"/>
      <c r="H53" s="2"/>
      <c r="I53" s="2"/>
      <c r="J53" s="2"/>
      <c r="K53" s="40"/>
    </row>
    <row r="54" spans="1:16" ht="18.75">
      <c r="A54" s="121" t="s">
        <v>9</v>
      </c>
      <c r="B54" s="2"/>
      <c r="C54" s="2"/>
      <c r="D54" s="2"/>
      <c r="E54" s="2"/>
      <c r="F54" s="2"/>
      <c r="G54" s="12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69"/>
  <sheetViews>
    <sheetView tabSelected="1" view="pageBreakPreview" topLeftCell="A37" zoomScale="60" zoomScaleNormal="100" workbookViewId="0">
      <selection activeCell="C54" sqref="C54:C55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74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33" t="s">
        <v>24</v>
      </c>
      <c r="G11" s="133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30" t="s">
        <v>0</v>
      </c>
      <c r="E12" s="130" t="s">
        <v>1</v>
      </c>
      <c r="F12" s="130" t="s">
        <v>1</v>
      </c>
      <c r="G12" s="130" t="s">
        <v>1</v>
      </c>
      <c r="H12" s="130" t="s">
        <v>1</v>
      </c>
      <c r="I12" s="130" t="s">
        <v>1</v>
      </c>
      <c r="J12" s="130" t="s">
        <v>1</v>
      </c>
      <c r="K12" s="75" t="s">
        <v>18</v>
      </c>
      <c r="L12" s="130" t="s">
        <v>17</v>
      </c>
      <c r="M12" s="130" t="s">
        <v>17</v>
      </c>
      <c r="N12" s="130" t="s">
        <v>1</v>
      </c>
      <c r="O12" s="130" t="s">
        <v>1</v>
      </c>
      <c r="P12" s="13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855.25</v>
      </c>
      <c r="C15" s="21" t="s">
        <v>37</v>
      </c>
      <c r="D15" s="43">
        <f t="shared" ref="D15:J15" si="0">D17+D18+D19+D24</f>
        <v>683.5</v>
      </c>
      <c r="E15" s="43">
        <f t="shared" si="0"/>
        <v>12731.978999999999</v>
      </c>
      <c r="F15" s="43">
        <f t="shared" si="0"/>
        <v>8.277000000000001</v>
      </c>
      <c r="G15" s="43">
        <f>G17+G18+G19+G24</f>
        <v>93.893000000000001</v>
      </c>
      <c r="H15" s="43">
        <f>H17+H18+H19+H24</f>
        <v>10986.095000000001</v>
      </c>
      <c r="I15" s="43">
        <f t="shared" si="0"/>
        <v>1643.7139999999999</v>
      </c>
      <c r="J15" s="43">
        <f t="shared" si="0"/>
        <v>0</v>
      </c>
      <c r="K15" s="124">
        <f>(H15+I15)/D15*1000</f>
        <v>18478.140453547916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429.55599999999998</v>
      </c>
      <c r="F17" s="44">
        <v>0</v>
      </c>
      <c r="G17" s="44">
        <v>5.0179999999999998</v>
      </c>
      <c r="H17" s="44">
        <v>424.53800000000001</v>
      </c>
      <c r="I17" s="44"/>
      <c r="J17" s="44"/>
      <c r="K17" s="45">
        <f>(E17/D17)*1000</f>
        <v>35796.333333333328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788.89099999999996</v>
      </c>
      <c r="F18" s="44">
        <v>6.4710000000000001</v>
      </c>
      <c r="G18" s="44"/>
      <c r="H18" s="44">
        <v>782.42</v>
      </c>
      <c r="I18" s="44"/>
      <c r="J18" s="44"/>
      <c r="K18" s="45">
        <f t="shared" ref="K18:K24" si="2">(E18/D18)*1000</f>
        <v>33569.829787234041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270.85000000000002</v>
      </c>
      <c r="C19" s="43">
        <v>7.75</v>
      </c>
      <c r="D19" s="44">
        <v>227</v>
      </c>
      <c r="E19" s="44">
        <f>F19+G19+H19+J19</f>
        <v>5873.0209999999997</v>
      </c>
      <c r="F19" s="44">
        <v>1.806</v>
      </c>
      <c r="G19" s="44">
        <v>88.875</v>
      </c>
      <c r="H19" s="44">
        <v>5782.34</v>
      </c>
      <c r="I19" s="44">
        <v>0</v>
      </c>
      <c r="J19" s="44"/>
      <c r="K19" s="127">
        <f t="shared" si="2"/>
        <v>25872.339207048459</v>
      </c>
      <c r="L19" s="48">
        <f>(K19/26400)*100</f>
        <v>98.001284875183558</v>
      </c>
      <c r="M19" s="48">
        <f>(K19/24615.7)*100</f>
        <v>105.10503137041994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548.4</v>
      </c>
      <c r="C24" s="21" t="s">
        <v>37</v>
      </c>
      <c r="D24" s="44">
        <v>421</v>
      </c>
      <c r="E24" s="44">
        <f>H24+I24</f>
        <v>5640.5110000000004</v>
      </c>
      <c r="F24" s="44">
        <v>0</v>
      </c>
      <c r="G24" s="44"/>
      <c r="H24" s="44">
        <v>3996.797</v>
      </c>
      <c r="I24" s="44">
        <v>1643.7139999999999</v>
      </c>
      <c r="J24" s="44"/>
      <c r="K24" s="45">
        <f t="shared" si="2"/>
        <v>13397.888361045132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1181.54</v>
      </c>
      <c r="C26" s="30" t="s">
        <v>37</v>
      </c>
      <c r="D26" s="50">
        <f t="shared" ref="D26:J26" si="3">D28+D29+D30+D37+D38</f>
        <v>845.5</v>
      </c>
      <c r="E26" s="50">
        <f t="shared" si="3"/>
        <v>19590.901999999998</v>
      </c>
      <c r="F26" s="50">
        <f t="shared" si="3"/>
        <v>78.132999999999996</v>
      </c>
      <c r="G26" s="50">
        <f t="shared" si="3"/>
        <v>167.03</v>
      </c>
      <c r="H26" s="50">
        <f>H28+H29+H30+H37+H38</f>
        <v>19345.739000000001</v>
      </c>
      <c r="I26" s="50">
        <f t="shared" si="3"/>
        <v>0</v>
      </c>
      <c r="J26" s="50">
        <f t="shared" si="3"/>
        <v>0</v>
      </c>
      <c r="K26" s="125">
        <f>(H26+I26)/D26*1000</f>
        <v>22880.826729745713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21</v>
      </c>
      <c r="E28" s="51">
        <f>F28+G28+H28</f>
        <v>1073.7639999999999</v>
      </c>
      <c r="F28" s="51">
        <v>28.504999999999999</v>
      </c>
      <c r="G28" s="51">
        <v>1.764</v>
      </c>
      <c r="H28" s="51">
        <v>1043.4949999999999</v>
      </c>
      <c r="I28" s="51"/>
      <c r="J28" s="51"/>
      <c r="K28" s="52">
        <f>(E28/D28)*1000</f>
        <v>51131.619047619039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2338.768</v>
      </c>
      <c r="F29" s="51">
        <v>7.9589999999999996</v>
      </c>
      <c r="G29" s="51"/>
      <c r="H29" s="51">
        <v>2330.8090000000002</v>
      </c>
      <c r="I29" s="51"/>
      <c r="J29" s="51"/>
      <c r="K29" s="52">
        <f t="shared" ref="K29:K49" si="5">(E29/D29)*1000</f>
        <v>52556.584269662919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705.34</v>
      </c>
      <c r="C30" s="50">
        <v>17.75</v>
      </c>
      <c r="D30" s="51">
        <v>440.5</v>
      </c>
      <c r="E30" s="51">
        <f>F30+G30+H30</f>
        <v>11720.745999999999</v>
      </c>
      <c r="F30" s="51">
        <v>41.668999999999997</v>
      </c>
      <c r="G30" s="51">
        <v>165.26599999999999</v>
      </c>
      <c r="H30" s="51">
        <v>11513.811</v>
      </c>
      <c r="I30" s="51"/>
      <c r="J30" s="51"/>
      <c r="K30" s="128">
        <f>(E30/D30)*1000</f>
        <v>26607.82292849035</v>
      </c>
      <c r="L30" s="60">
        <f>(K30/26500)*100</f>
        <v>100.40687897543528</v>
      </c>
      <c r="M30" s="60">
        <f>(K30/26543.96)*100</f>
        <v>100.24059307085436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 t="s">
        <v>73</v>
      </c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604.6</v>
      </c>
      <c r="C32" s="53">
        <v>17.75</v>
      </c>
      <c r="D32" s="89">
        <v>409</v>
      </c>
      <c r="E32" s="51">
        <f>F32+G32+H32</f>
        <v>10909.825999999999</v>
      </c>
      <c r="F32" s="57">
        <v>40.765999999999998</v>
      </c>
      <c r="G32" s="57">
        <v>165.267</v>
      </c>
      <c r="H32" s="57">
        <v>10703.793</v>
      </c>
      <c r="I32" s="57"/>
      <c r="J32" s="57"/>
      <c r="K32" s="52">
        <f t="shared" si="5"/>
        <v>26674.391198044006</v>
      </c>
      <c r="L32" s="60">
        <f>(K32/26500)*100</f>
        <v>100.65807999261889</v>
      </c>
      <c r="M32" s="60">
        <f>(K32/26543.96)*100</f>
        <v>100.49137806884883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9.25</v>
      </c>
      <c r="C37" s="30" t="s">
        <v>37</v>
      </c>
      <c r="D37" s="51">
        <v>9</v>
      </c>
      <c r="E37" s="51">
        <f t="shared" si="4"/>
        <v>193.00899999999999</v>
      </c>
      <c r="F37" s="51">
        <v>0</v>
      </c>
      <c r="G37" s="51"/>
      <c r="H37" s="51">
        <v>193.00899999999999</v>
      </c>
      <c r="I37" s="51"/>
      <c r="J37" s="51"/>
      <c r="K37" s="52">
        <f t="shared" si="5"/>
        <v>21445.444444444445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398.2</v>
      </c>
      <c r="C38" s="30" t="s">
        <v>37</v>
      </c>
      <c r="D38" s="51">
        <v>330.5</v>
      </c>
      <c r="E38" s="51">
        <f t="shared" si="4"/>
        <v>4264.6149999999998</v>
      </c>
      <c r="F38" s="51"/>
      <c r="G38" s="51"/>
      <c r="H38" s="51">
        <v>4264.6149999999998</v>
      </c>
      <c r="I38" s="51"/>
      <c r="J38" s="51"/>
      <c r="K38" s="52">
        <f t="shared" si="5"/>
        <v>12903.524962178517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127.25999999999999</v>
      </c>
      <c r="C40" s="37" t="s">
        <v>37</v>
      </c>
      <c r="D40" s="33">
        <f t="shared" ref="D40:H40" si="6">D42+D43+D44+D49</f>
        <v>76</v>
      </c>
      <c r="E40" s="33">
        <f t="shared" si="6"/>
        <v>1850.6660000000002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1841.9810000000002</v>
      </c>
      <c r="J40" s="33">
        <f t="shared" ref="J40" si="7">J42+J43+J44+J49</f>
        <v>0</v>
      </c>
      <c r="K40" s="126">
        <f>(H40+I40)/D40*1000</f>
        <v>24236.59210526316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158.72300000000001</v>
      </c>
      <c r="F42" s="70">
        <v>3.145</v>
      </c>
      <c r="G42" s="70"/>
      <c r="H42" s="70">
        <v>0</v>
      </c>
      <c r="I42" s="70">
        <v>155.578</v>
      </c>
      <c r="J42" s="70"/>
      <c r="K42" s="71">
        <f t="shared" si="5"/>
        <v>39680.75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4</v>
      </c>
      <c r="C43" s="37" t="s">
        <v>37</v>
      </c>
      <c r="D43" s="70">
        <v>4</v>
      </c>
      <c r="E43" s="70">
        <f>F43+G43+H43+I43</f>
        <v>169.62699999999998</v>
      </c>
      <c r="F43" s="70">
        <v>2.831</v>
      </c>
      <c r="G43" s="70"/>
      <c r="H43" s="70">
        <v>0</v>
      </c>
      <c r="I43" s="70">
        <v>166.79599999999999</v>
      </c>
      <c r="J43" s="70"/>
      <c r="K43" s="71">
        <f t="shared" si="5"/>
        <v>42406.749999999993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73.41</v>
      </c>
      <c r="C44" s="68">
        <v>6.5</v>
      </c>
      <c r="D44" s="134">
        <v>41</v>
      </c>
      <c r="E44" s="70">
        <f t="shared" ref="E44:E49" si="8">F44+G44+H44+I44</f>
        <v>1114.9360000000001</v>
      </c>
      <c r="F44" s="134">
        <v>2.7090000000000001</v>
      </c>
      <c r="G44" s="70"/>
      <c r="H44" s="70">
        <v>0</v>
      </c>
      <c r="I44" s="70">
        <v>1112.2270000000001</v>
      </c>
      <c r="J44" s="70"/>
      <c r="K44" s="129">
        <f t="shared" si="5"/>
        <v>27193.560975609758</v>
      </c>
      <c r="L44" s="74">
        <f>(K44/24800)*100</f>
        <v>109.65145554681355</v>
      </c>
      <c r="M44" s="74">
        <f>(K44/25574)*100</f>
        <v>106.33284185348306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45.85</v>
      </c>
      <c r="C49" s="37" t="s">
        <v>37</v>
      </c>
      <c r="D49" s="70">
        <v>27</v>
      </c>
      <c r="E49" s="70">
        <f t="shared" si="8"/>
        <v>407.38</v>
      </c>
      <c r="F49" s="70">
        <v>0</v>
      </c>
      <c r="G49" s="70"/>
      <c r="H49" s="70">
        <v>0</v>
      </c>
      <c r="I49" s="70">
        <v>407.38</v>
      </c>
      <c r="J49" s="70"/>
      <c r="K49" s="71">
        <f t="shared" si="5"/>
        <v>15088.148148148148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32"/>
      <c r="J50" s="1"/>
      <c r="K50" s="72"/>
      <c r="L50" s="5"/>
      <c r="M50" s="5"/>
      <c r="N50" s="15"/>
      <c r="O50" s="15"/>
      <c r="P50" s="15"/>
    </row>
    <row r="51" spans="1:16" ht="19.5" customHeight="1">
      <c r="A51" s="132"/>
      <c r="B51" s="132"/>
      <c r="C51" s="132"/>
      <c r="D51" s="132"/>
      <c r="E51" s="132"/>
      <c r="F51" s="132"/>
      <c r="G51" s="18"/>
      <c r="H51" s="132"/>
      <c r="I51" s="13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31"/>
      <c r="H53" s="2"/>
      <c r="I53" s="2"/>
      <c r="J53" s="2"/>
      <c r="K53" s="40"/>
    </row>
    <row r="54" spans="1:16" ht="18.75">
      <c r="A54" s="131" t="s">
        <v>9</v>
      </c>
      <c r="B54" s="2"/>
      <c r="C54" s="2"/>
      <c r="D54" s="2"/>
      <c r="E54" s="2"/>
      <c r="F54" s="2"/>
      <c r="G54" s="13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9" zoomScale="60" workbookViewId="0">
      <selection activeCell="G29" sqref="G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59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79" t="s">
        <v>24</v>
      </c>
      <c r="G11" s="79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78" t="s">
        <v>0</v>
      </c>
      <c r="E12" s="78" t="s">
        <v>1</v>
      </c>
      <c r="F12" s="78" t="s">
        <v>1</v>
      </c>
      <c r="G12" s="78" t="s">
        <v>1</v>
      </c>
      <c r="H12" s="78" t="s">
        <v>1</v>
      </c>
      <c r="I12" s="78" t="s">
        <v>1</v>
      </c>
      <c r="J12" s="78" t="s">
        <v>1</v>
      </c>
      <c r="K12" s="75" t="s">
        <v>18</v>
      </c>
      <c r="L12" s="78" t="s">
        <v>17</v>
      </c>
      <c r="M12" s="78" t="s">
        <v>17</v>
      </c>
      <c r="N12" s="78" t="s">
        <v>1</v>
      </c>
      <c r="O12" s="78" t="s">
        <v>1</v>
      </c>
      <c r="P12" s="78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672.5</v>
      </c>
      <c r="E15" s="43">
        <f t="shared" si="0"/>
        <v>11478.277</v>
      </c>
      <c r="F15" s="43">
        <f t="shared" si="0"/>
        <v>9.4879999999999995</v>
      </c>
      <c r="G15" s="43">
        <f t="shared" si="0"/>
        <v>123.428</v>
      </c>
      <c r="H15" s="43">
        <f t="shared" si="0"/>
        <v>9769.7759999999998</v>
      </c>
      <c r="I15" s="43">
        <f t="shared" si="0"/>
        <v>1575.585</v>
      </c>
      <c r="J15" s="43">
        <f t="shared" si="0"/>
        <v>0</v>
      </c>
      <c r="K15" s="45"/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470.88600000000002</v>
      </c>
      <c r="F17" s="44">
        <v>0</v>
      </c>
      <c r="G17" s="44">
        <v>6.4660000000000002</v>
      </c>
      <c r="H17" s="44">
        <v>464.42</v>
      </c>
      <c r="I17" s="44"/>
      <c r="J17" s="44"/>
      <c r="K17" s="45">
        <f>(E17/D17)*1000</f>
        <v>36222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857.79700000000003</v>
      </c>
      <c r="F18" s="44">
        <v>6.7789999999999999</v>
      </c>
      <c r="G18" s="44"/>
      <c r="H18" s="44">
        <v>851.01800000000003</v>
      </c>
      <c r="I18" s="44"/>
      <c r="J18" s="44"/>
      <c r="K18" s="45">
        <f t="shared" ref="K18:K24" si="2">(E18/D18)*1000</f>
        <v>36502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4596.317</v>
      </c>
      <c r="F19" s="44">
        <v>2.7090000000000001</v>
      </c>
      <c r="G19" s="44">
        <v>116.962</v>
      </c>
      <c r="H19" s="44">
        <v>4476.6459999999997</v>
      </c>
      <c r="I19" s="44"/>
      <c r="J19" s="44"/>
      <c r="K19" s="45">
        <f t="shared" si="2"/>
        <v>20519.272321428569</v>
      </c>
      <c r="L19" s="48">
        <f>(K19/20692)*100</f>
        <v>99.165244159233367</v>
      </c>
      <c r="M19" s="48">
        <f>(K19/25216)*100</f>
        <v>81.374017772162787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412</v>
      </c>
      <c r="E24" s="44">
        <f>H24+I24</f>
        <v>5553.277</v>
      </c>
      <c r="F24" s="44"/>
      <c r="G24" s="44"/>
      <c r="H24" s="44">
        <v>3977.692</v>
      </c>
      <c r="I24" s="44">
        <v>1575.585</v>
      </c>
      <c r="J24" s="44"/>
      <c r="K24" s="45">
        <f t="shared" si="2"/>
        <v>13478.827669902912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831.5</v>
      </c>
      <c r="E26" s="50">
        <f t="shared" si="3"/>
        <v>18662.222000000002</v>
      </c>
      <c r="F26" s="50">
        <f t="shared" si="3"/>
        <v>78.468000000000004</v>
      </c>
      <c r="G26" s="50">
        <f t="shared" si="3"/>
        <v>289.13900000000001</v>
      </c>
      <c r="H26" s="50">
        <f>H28+H29+H30+H37+H38</f>
        <v>18294.614999999998</v>
      </c>
      <c r="I26" s="50">
        <f t="shared" si="3"/>
        <v>0</v>
      </c>
      <c r="J26" s="50">
        <f t="shared" si="3"/>
        <v>0</v>
      </c>
      <c r="K26" s="52"/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23</v>
      </c>
      <c r="E28" s="51">
        <f>F28+G28+H28</f>
        <v>1126.8799999999999</v>
      </c>
      <c r="F28" s="51">
        <v>25.542999999999999</v>
      </c>
      <c r="G28" s="51">
        <v>21.210999999999999</v>
      </c>
      <c r="H28" s="51">
        <v>1080.126</v>
      </c>
      <c r="I28" s="51"/>
      <c r="J28" s="51"/>
      <c r="K28" s="52">
        <f>(E28/D28)*1000</f>
        <v>48994.782608695641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2219.3020000000001</v>
      </c>
      <c r="F29" s="51">
        <v>8.1760000000000002</v>
      </c>
      <c r="G29" s="51"/>
      <c r="H29" s="51">
        <v>2211.1260000000002</v>
      </c>
      <c r="I29" s="51"/>
      <c r="J29" s="51"/>
      <c r="K29" s="52">
        <f t="shared" ref="K29:K49" si="5">(E29/D29)*1000</f>
        <v>49871.955056179781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</v>
      </c>
      <c r="E30" s="51">
        <f>F30+G30+H30</f>
        <v>10972.587</v>
      </c>
      <c r="F30" s="51">
        <v>44.749000000000002</v>
      </c>
      <c r="G30" s="51">
        <v>267.928</v>
      </c>
      <c r="H30" s="51">
        <v>10659.91</v>
      </c>
      <c r="I30" s="51"/>
      <c r="J30" s="51"/>
      <c r="K30" s="52">
        <f t="shared" si="5"/>
        <v>25399.506944444442</v>
      </c>
      <c r="L30" s="60">
        <f>(K30/26500)*100</f>
        <v>95.847196016771477</v>
      </c>
      <c r="M30" s="60">
        <f>(K30/26543.96)*100</f>
        <v>95.688461497246237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57">
        <v>398</v>
      </c>
      <c r="E32" s="51">
        <f>F32+G32+H32</f>
        <v>10198.883</v>
      </c>
      <c r="F32" s="57">
        <v>43.475000000000001</v>
      </c>
      <c r="G32" s="57">
        <v>267.928</v>
      </c>
      <c r="H32" s="57">
        <v>9887.48</v>
      </c>
      <c r="I32" s="57"/>
      <c r="J32" s="57"/>
      <c r="K32" s="52">
        <f t="shared" si="5"/>
        <v>25625.334170854268</v>
      </c>
      <c r="L32" s="60">
        <f>(K32/26500)*100</f>
        <v>96.69937422963875</v>
      </c>
      <c r="M32" s="60">
        <f>(K32/26543.96)*100</f>
        <v>96.539228400186971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185.892</v>
      </c>
      <c r="F37" s="51"/>
      <c r="G37" s="51"/>
      <c r="H37" s="51">
        <v>185.892</v>
      </c>
      <c r="I37" s="51"/>
      <c r="J37" s="51"/>
      <c r="K37" s="52">
        <f t="shared" si="5"/>
        <v>20654.666666666668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323</v>
      </c>
      <c r="E38" s="51">
        <f t="shared" si="4"/>
        <v>4157.5609999999997</v>
      </c>
      <c r="F38" s="51"/>
      <c r="G38" s="51"/>
      <c r="H38" s="51">
        <v>4157.5609999999997</v>
      </c>
      <c r="I38" s="51"/>
      <c r="J38" s="51"/>
      <c r="K38" s="52">
        <f t="shared" si="5"/>
        <v>12871.705882352939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78</v>
      </c>
      <c r="E40" s="33">
        <f t="shared" si="6"/>
        <v>1599.0320000000002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1591.249</v>
      </c>
      <c r="J40" s="35"/>
      <c r="K40" s="71"/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88.372</v>
      </c>
      <c r="F42" s="70">
        <v>3.1459999999999999</v>
      </c>
      <c r="G42" s="70"/>
      <c r="H42" s="70"/>
      <c r="I42" s="70">
        <v>85.225999999999999</v>
      </c>
      <c r="J42" s="70"/>
      <c r="K42" s="71">
        <f t="shared" si="5"/>
        <v>44186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7">F43+G43+H43+I43</f>
        <v>181.70499999999998</v>
      </c>
      <c r="F43" s="70">
        <v>2.831</v>
      </c>
      <c r="G43" s="70"/>
      <c r="H43" s="70"/>
      <c r="I43" s="70">
        <v>178.874</v>
      </c>
      <c r="J43" s="70"/>
      <c r="K43" s="71">
        <f t="shared" si="5"/>
        <v>45426.249999999993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</v>
      </c>
      <c r="E44" s="70">
        <f t="shared" si="7"/>
        <v>932.45699999999999</v>
      </c>
      <c r="F44" s="70">
        <v>1.806</v>
      </c>
      <c r="G44" s="70"/>
      <c r="H44" s="70"/>
      <c r="I44" s="70">
        <v>930.65099999999995</v>
      </c>
      <c r="J44" s="70"/>
      <c r="K44" s="71">
        <f t="shared" si="5"/>
        <v>22742.853658536584</v>
      </c>
      <c r="L44" s="74">
        <f>(K44/24800)*100</f>
        <v>91.705055074744294</v>
      </c>
      <c r="M44" s="74">
        <f>(K44/25574)*100</f>
        <v>88.929591219741084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7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7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7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7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31</v>
      </c>
      <c r="E49" s="70">
        <f t="shared" si="7"/>
        <v>396.49799999999999</v>
      </c>
      <c r="F49" s="70"/>
      <c r="G49" s="70"/>
      <c r="H49" s="70"/>
      <c r="I49" s="70">
        <v>396.49799999999999</v>
      </c>
      <c r="J49" s="70"/>
      <c r="K49" s="71">
        <f t="shared" si="5"/>
        <v>12790.258064516129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77"/>
      <c r="J50" s="1"/>
      <c r="K50" s="72"/>
      <c r="L50" s="5"/>
      <c r="M50" s="5"/>
      <c r="N50" s="15"/>
      <c r="O50" s="15"/>
      <c r="P50" s="15"/>
    </row>
    <row r="51" spans="1:16" ht="19.5" customHeight="1">
      <c r="A51" s="77"/>
      <c r="B51" s="77"/>
      <c r="C51" s="77"/>
      <c r="D51" s="77"/>
      <c r="E51" s="77"/>
      <c r="F51" s="77"/>
      <c r="G51" s="18"/>
      <c r="H51" s="77"/>
      <c r="I51" s="77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0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0"/>
      <c r="H53" s="2"/>
      <c r="I53" s="2"/>
      <c r="J53" s="2"/>
      <c r="K53" s="40"/>
    </row>
    <row r="54" spans="1:16" ht="18.75">
      <c r="A54" s="80" t="s">
        <v>9</v>
      </c>
      <c r="B54" s="2"/>
      <c r="C54" s="2"/>
      <c r="D54" s="2"/>
      <c r="E54" s="2"/>
      <c r="F54" s="2"/>
      <c r="G54" s="80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24" zoomScale="60" workbookViewId="0">
      <selection activeCell="J31" sqref="J31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84" t="s">
        <v>24</v>
      </c>
      <c r="G11" s="84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81" t="s">
        <v>0</v>
      </c>
      <c r="E12" s="81" t="s">
        <v>1</v>
      </c>
      <c r="F12" s="81" t="s">
        <v>1</v>
      </c>
      <c r="G12" s="81" t="s">
        <v>1</v>
      </c>
      <c r="H12" s="81" t="s">
        <v>1</v>
      </c>
      <c r="I12" s="81" t="s">
        <v>1</v>
      </c>
      <c r="J12" s="81" t="s">
        <v>1</v>
      </c>
      <c r="K12" s="75" t="s">
        <v>18</v>
      </c>
      <c r="L12" s="81" t="s">
        <v>17</v>
      </c>
      <c r="M12" s="81" t="s">
        <v>17</v>
      </c>
      <c r="N12" s="81" t="s">
        <v>1</v>
      </c>
      <c r="O12" s="81" t="s">
        <v>1</v>
      </c>
      <c r="P12" s="81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675.5</v>
      </c>
      <c r="E15" s="43">
        <f t="shared" si="0"/>
        <v>13058.454000000002</v>
      </c>
      <c r="F15" s="43">
        <f t="shared" si="0"/>
        <v>9.4879999999999995</v>
      </c>
      <c r="G15" s="43">
        <f t="shared" si="0"/>
        <v>147.73399999999998</v>
      </c>
      <c r="H15" s="43">
        <f t="shared" si="0"/>
        <v>11359.241000000002</v>
      </c>
      <c r="I15" s="43">
        <f t="shared" si="0"/>
        <v>1541.991</v>
      </c>
      <c r="J15" s="43">
        <f t="shared" si="0"/>
        <v>0</v>
      </c>
      <c r="K15" s="94">
        <f>K17+K18+K19+K24</f>
        <v>116383.58050649523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477.31799999999998</v>
      </c>
      <c r="F17" s="44">
        <v>0</v>
      </c>
      <c r="G17" s="44">
        <v>9.6950000000000003</v>
      </c>
      <c r="H17" s="44">
        <v>467.62299999999999</v>
      </c>
      <c r="I17" s="44"/>
      <c r="J17" s="44"/>
      <c r="K17" s="45">
        <f>(E17/D17)*1000</f>
        <v>36716.769230769234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918.01499999999999</v>
      </c>
      <c r="F18" s="44">
        <v>6.7789999999999999</v>
      </c>
      <c r="G18" s="44"/>
      <c r="H18" s="44">
        <v>911.23599999999999</v>
      </c>
      <c r="I18" s="44"/>
      <c r="J18" s="44"/>
      <c r="K18" s="45">
        <f t="shared" ref="K18:K24" si="2">(E18/D18)*1000</f>
        <v>39064.468085106382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6083.009</v>
      </c>
      <c r="F19" s="44">
        <v>2.7090000000000001</v>
      </c>
      <c r="G19" s="44">
        <v>138.03899999999999</v>
      </c>
      <c r="H19" s="44">
        <v>5942.2610000000004</v>
      </c>
      <c r="I19" s="44"/>
      <c r="J19" s="44"/>
      <c r="K19" s="45">
        <f t="shared" si="2"/>
        <v>27156.290178571428</v>
      </c>
      <c r="L19" s="48">
        <f>(K19/26400)*100</f>
        <v>102.86473552489177</v>
      </c>
      <c r="M19" s="48">
        <f>(K19/25216)*100</f>
        <v>107.69467869040066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5580.1120000000001</v>
      </c>
      <c r="F24" s="44"/>
      <c r="G24" s="44"/>
      <c r="H24" s="44">
        <v>4038.1210000000001</v>
      </c>
      <c r="I24" s="44">
        <v>1541.991</v>
      </c>
      <c r="J24" s="44"/>
      <c r="K24" s="45">
        <f t="shared" si="2"/>
        <v>13446.053012048193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824.5</v>
      </c>
      <c r="E26" s="50">
        <f t="shared" si="3"/>
        <v>18317.432000000001</v>
      </c>
      <c r="F26" s="50">
        <f t="shared" si="3"/>
        <v>77.686000000000007</v>
      </c>
      <c r="G26" s="50">
        <f t="shared" si="3"/>
        <v>300.67199999999997</v>
      </c>
      <c r="H26" s="50">
        <f>H28+H29+H30+H37+H38</f>
        <v>17939.074000000001</v>
      </c>
      <c r="I26" s="50">
        <f t="shared" si="3"/>
        <v>0</v>
      </c>
      <c r="J26" s="50">
        <f t="shared" si="3"/>
        <v>0</v>
      </c>
      <c r="K26" s="50">
        <f t="shared" si="3"/>
        <v>157147.7249739074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1079.086</v>
      </c>
      <c r="F28" s="51">
        <v>25.542999999999999</v>
      </c>
      <c r="G28" s="51">
        <v>17.353999999999999</v>
      </c>
      <c r="H28" s="51">
        <v>1036.1890000000001</v>
      </c>
      <c r="I28" s="51"/>
      <c r="J28" s="51"/>
      <c r="K28" s="52">
        <f>(E28/D28)*1000</f>
        <v>49049.36363636364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2217.069</v>
      </c>
      <c r="F29" s="51">
        <v>8.1760000000000002</v>
      </c>
      <c r="G29" s="51"/>
      <c r="H29" s="51">
        <v>2208.893</v>
      </c>
      <c r="I29" s="51"/>
      <c r="J29" s="51"/>
      <c r="K29" s="52">
        <f t="shared" ref="K29:K49" si="5">(E29/D29)*1000</f>
        <v>49821.775280898873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10546.325000000001</v>
      </c>
      <c r="F30" s="51">
        <v>43.966999999999999</v>
      </c>
      <c r="G30" s="51">
        <v>283.31799999999998</v>
      </c>
      <c r="H30" s="51">
        <v>10219.040000000001</v>
      </c>
      <c r="I30" s="51"/>
      <c r="J30" s="51"/>
      <c r="K30" s="52">
        <f t="shared" si="5"/>
        <v>24814.882352941178</v>
      </c>
      <c r="L30" s="60">
        <f>(K30/26500)*100</f>
        <v>93.641065482796904</v>
      </c>
      <c r="M30" s="60">
        <f>(K30/26543.96)*100</f>
        <v>93.485984581581576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395</v>
      </c>
      <c r="E32" s="51">
        <f>F32+G32+H32</f>
        <v>9843.473</v>
      </c>
      <c r="F32" s="57">
        <v>43.064</v>
      </c>
      <c r="G32" s="57">
        <v>283.31799999999998</v>
      </c>
      <c r="H32" s="57">
        <v>9517.0910000000003</v>
      </c>
      <c r="I32" s="57"/>
      <c r="J32" s="57"/>
      <c r="K32" s="52">
        <f t="shared" si="5"/>
        <v>24920.184810126582</v>
      </c>
      <c r="L32" s="60">
        <f>(K32/26500)*100</f>
        <v>94.038433245760686</v>
      </c>
      <c r="M32" s="60">
        <f>(K32/26543.96)*100</f>
        <v>93.882694255591787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181.904</v>
      </c>
      <c r="F37" s="51"/>
      <c r="G37" s="51"/>
      <c r="H37" s="51">
        <v>181.904</v>
      </c>
      <c r="I37" s="51"/>
      <c r="J37" s="51"/>
      <c r="K37" s="52">
        <f t="shared" si="5"/>
        <v>20211.555555555555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324</v>
      </c>
      <c r="E38" s="51">
        <f t="shared" si="4"/>
        <v>4293.0479999999998</v>
      </c>
      <c r="F38" s="51"/>
      <c r="G38" s="51"/>
      <c r="H38" s="51">
        <v>4293.0479999999998</v>
      </c>
      <c r="I38" s="51"/>
      <c r="J38" s="51"/>
      <c r="K38" s="52">
        <f t="shared" si="5"/>
        <v>13250.148148148148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</v>
      </c>
      <c r="E40" s="33">
        <f t="shared" si="6"/>
        <v>1629.386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1620.6999999999998</v>
      </c>
      <c r="J40" s="33">
        <f t="shared" ref="J40:K40" si="7">J42+J43+J44+J49</f>
        <v>0</v>
      </c>
      <c r="K40" s="95">
        <f t="shared" si="7"/>
        <v>129701.71071428571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77.709999999999994</v>
      </c>
      <c r="F42" s="70">
        <v>3.1459999999999999</v>
      </c>
      <c r="G42" s="70"/>
      <c r="H42" s="70"/>
      <c r="I42" s="70">
        <v>74.563999999999993</v>
      </c>
      <c r="J42" s="70"/>
      <c r="K42" s="71">
        <f t="shared" si="5"/>
        <v>38855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212.393</v>
      </c>
      <c r="F43" s="70">
        <v>2.831</v>
      </c>
      <c r="G43" s="70"/>
      <c r="H43" s="70"/>
      <c r="I43" s="70">
        <v>209.56200000000001</v>
      </c>
      <c r="J43" s="70"/>
      <c r="K43" s="71">
        <f t="shared" si="5"/>
        <v>53098.25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40</v>
      </c>
      <c r="E44" s="70">
        <f t="shared" si="8"/>
        <v>941.08699999999999</v>
      </c>
      <c r="F44" s="70">
        <v>2.7090000000000001</v>
      </c>
      <c r="G44" s="70"/>
      <c r="H44" s="70"/>
      <c r="I44" s="70">
        <v>938.37800000000004</v>
      </c>
      <c r="J44" s="70"/>
      <c r="K44" s="71">
        <f t="shared" si="5"/>
        <v>23527.174999999999</v>
      </c>
      <c r="L44" s="74">
        <f>(K44/24800)*100</f>
        <v>94.867641129032251</v>
      </c>
      <c r="M44" s="74">
        <f>(K44/25574)*100</f>
        <v>91.996461249706726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28</v>
      </c>
      <c r="E49" s="70">
        <f t="shared" si="8"/>
        <v>398.19600000000003</v>
      </c>
      <c r="F49" s="70"/>
      <c r="G49" s="70"/>
      <c r="H49" s="70"/>
      <c r="I49" s="70">
        <v>398.19600000000003</v>
      </c>
      <c r="J49" s="70"/>
      <c r="K49" s="71">
        <f t="shared" si="5"/>
        <v>14221.285714285716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83"/>
      <c r="J50" s="1"/>
      <c r="K50" s="72"/>
      <c r="L50" s="5"/>
      <c r="M50" s="5"/>
      <c r="N50" s="15"/>
      <c r="O50" s="15"/>
      <c r="P50" s="15"/>
    </row>
    <row r="51" spans="1:16" ht="19.5" customHeight="1">
      <c r="A51" s="83"/>
      <c r="B51" s="83"/>
      <c r="C51" s="83"/>
      <c r="D51" s="83"/>
      <c r="E51" s="83"/>
      <c r="F51" s="83"/>
      <c r="G51" s="18"/>
      <c r="H51" s="83"/>
      <c r="I51" s="83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2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2"/>
      <c r="H53" s="2"/>
      <c r="I53" s="2"/>
      <c r="J53" s="2"/>
      <c r="K53" s="40"/>
    </row>
    <row r="54" spans="1:16" ht="18.75">
      <c r="A54" s="82" t="s">
        <v>9</v>
      </c>
      <c r="B54" s="2"/>
      <c r="C54" s="2"/>
      <c r="D54" s="2"/>
      <c r="E54" s="2"/>
      <c r="F54" s="2"/>
      <c r="G54" s="82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37" zoomScale="60" workbookViewId="0">
      <selection activeCell="C29" sqref="C29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87" t="s">
        <v>24</v>
      </c>
      <c r="G11" s="87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86" t="s">
        <v>0</v>
      </c>
      <c r="E12" s="86" t="s">
        <v>1</v>
      </c>
      <c r="F12" s="86" t="s">
        <v>1</v>
      </c>
      <c r="G12" s="86" t="s">
        <v>1</v>
      </c>
      <c r="H12" s="86" t="s">
        <v>1</v>
      </c>
      <c r="I12" s="86" t="s">
        <v>1</v>
      </c>
      <c r="J12" s="86" t="s">
        <v>1</v>
      </c>
      <c r="K12" s="75" t="s">
        <v>18</v>
      </c>
      <c r="L12" s="86" t="s">
        <v>17</v>
      </c>
      <c r="M12" s="86" t="s">
        <v>17</v>
      </c>
      <c r="N12" s="86" t="s">
        <v>1</v>
      </c>
      <c r="O12" s="86" t="s">
        <v>1</v>
      </c>
      <c r="P12" s="86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671.5</v>
      </c>
      <c r="E15" s="43">
        <f t="shared" si="0"/>
        <v>12668.78</v>
      </c>
      <c r="F15" s="43">
        <f t="shared" si="0"/>
        <v>9.4879999999999995</v>
      </c>
      <c r="G15" s="43">
        <f t="shared" si="0"/>
        <v>121.02799999999999</v>
      </c>
      <c r="H15" s="43">
        <f>H17+H18+H19+H24</f>
        <v>10917.936000000002</v>
      </c>
      <c r="I15" s="43">
        <f t="shared" si="0"/>
        <v>1620.328</v>
      </c>
      <c r="J15" s="43">
        <f t="shared" si="0"/>
        <v>0</v>
      </c>
      <c r="K15" s="94">
        <f t="shared" si="0"/>
        <v>119936.52331014283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447.24900000000002</v>
      </c>
      <c r="F17" s="44"/>
      <c r="G17" s="44">
        <v>7.0709999999999997</v>
      </c>
      <c r="H17" s="44">
        <v>440.178</v>
      </c>
      <c r="I17" s="44"/>
      <c r="J17" s="44"/>
      <c r="K17" s="45">
        <f>(E17/D17)*1000</f>
        <v>34403.769230769234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23.5</v>
      </c>
      <c r="E18" s="44">
        <f t="shared" ref="E18:E23" si="1">F18+G18+H18+J18</f>
        <v>1116.1790000000001</v>
      </c>
      <c r="F18" s="44">
        <v>6.7789999999999999</v>
      </c>
      <c r="G18" s="44"/>
      <c r="H18" s="44">
        <v>1109.4000000000001</v>
      </c>
      <c r="I18" s="44"/>
      <c r="J18" s="44"/>
      <c r="K18" s="45">
        <f t="shared" ref="K18:K24" si="2">(E18/D18)*1000</f>
        <v>47496.97872340426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220</v>
      </c>
      <c r="E19" s="44">
        <f>F19+G19+H19+J19</f>
        <v>5279.43</v>
      </c>
      <c r="F19" s="44">
        <v>2.7090000000000001</v>
      </c>
      <c r="G19" s="44">
        <v>113.95699999999999</v>
      </c>
      <c r="H19" s="44">
        <v>5162.7640000000001</v>
      </c>
      <c r="I19" s="44"/>
      <c r="J19" s="44"/>
      <c r="K19" s="45">
        <f t="shared" si="2"/>
        <v>23997.409090909092</v>
      </c>
      <c r="L19" s="48">
        <f>(K19/26400)*100</f>
        <v>90.899276859504141</v>
      </c>
      <c r="M19" s="48">
        <f>(K19/25216)*100</f>
        <v>95.16739011305954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415</v>
      </c>
      <c r="E24" s="44">
        <f>H24+I24</f>
        <v>5825.9220000000005</v>
      </c>
      <c r="F24" s="44"/>
      <c r="G24" s="44"/>
      <c r="H24" s="44">
        <v>4205.5940000000001</v>
      </c>
      <c r="I24" s="44">
        <v>1620.328</v>
      </c>
      <c r="J24" s="44"/>
      <c r="K24" s="45">
        <f t="shared" si="2"/>
        <v>14038.366265060242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818.5</v>
      </c>
      <c r="E26" s="50">
        <f t="shared" si="3"/>
        <v>19508.264999999999</v>
      </c>
      <c r="F26" s="50">
        <f t="shared" si="3"/>
        <v>77.194000000000003</v>
      </c>
      <c r="G26" s="50">
        <f t="shared" si="3"/>
        <v>291.19</v>
      </c>
      <c r="H26" s="50">
        <f>H28+H29+H30+H37+H38</f>
        <v>19139.880999999998</v>
      </c>
      <c r="I26" s="50">
        <f t="shared" si="3"/>
        <v>0</v>
      </c>
      <c r="J26" s="50">
        <f t="shared" si="3"/>
        <v>0</v>
      </c>
      <c r="K26" s="96">
        <f t="shared" si="3"/>
        <v>164834.61925770066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1037.335</v>
      </c>
      <c r="F28" s="51">
        <v>25.542999999999999</v>
      </c>
      <c r="G28" s="51">
        <v>25.577000000000002</v>
      </c>
      <c r="H28" s="51">
        <v>986.21500000000003</v>
      </c>
      <c r="I28" s="51"/>
      <c r="J28" s="51"/>
      <c r="K28" s="52">
        <f>(E28/D28)*1000</f>
        <v>47151.590909090912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2458.8070000000002</v>
      </c>
      <c r="F29" s="51">
        <v>7.2729999999999997</v>
      </c>
      <c r="G29" s="51"/>
      <c r="H29" s="51">
        <v>2451.5340000000001</v>
      </c>
      <c r="I29" s="51"/>
      <c r="J29" s="51"/>
      <c r="K29" s="52">
        <f t="shared" ref="K29:K49" si="5">(E29/D29)*1000</f>
        <v>55254.089887640454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11625.630999999999</v>
      </c>
      <c r="F30" s="51">
        <v>44.378</v>
      </c>
      <c r="G30" s="51">
        <v>265.613</v>
      </c>
      <c r="H30" s="51">
        <v>11315.64</v>
      </c>
      <c r="I30" s="51"/>
      <c r="J30" s="51"/>
      <c r="K30" s="52">
        <f t="shared" si="5"/>
        <v>27354.425882352938</v>
      </c>
      <c r="L30" s="60">
        <f>(K30/26500)*100</f>
        <v>103.2242486126526</v>
      </c>
      <c r="M30" s="60">
        <f>(K30/26543.96)*100</f>
        <v>103.05329680406743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10881.754000000001</v>
      </c>
      <c r="F32" s="57">
        <v>43.475999999999999</v>
      </c>
      <c r="G32" s="57">
        <v>265.613</v>
      </c>
      <c r="H32" s="57">
        <v>10572.665000000001</v>
      </c>
      <c r="I32" s="57"/>
      <c r="J32" s="57"/>
      <c r="K32" s="52">
        <f t="shared" si="5"/>
        <v>27618.664974619292</v>
      </c>
      <c r="L32" s="60">
        <f>(K32/26500)*100</f>
        <v>104.22137726271433</v>
      </c>
      <c r="M32" s="60">
        <f>(K32/26543.96)*100</f>
        <v>104.04877408879192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197.10300000000001</v>
      </c>
      <c r="F37" s="51">
        <v>0</v>
      </c>
      <c r="G37" s="51"/>
      <c r="H37" s="51">
        <v>197.10300000000001</v>
      </c>
      <c r="I37" s="51"/>
      <c r="J37" s="51"/>
      <c r="K37" s="52">
        <f t="shared" si="5"/>
        <v>21900.333333333336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318</v>
      </c>
      <c r="E38" s="51">
        <f t="shared" si="4"/>
        <v>4189.3890000000001</v>
      </c>
      <c r="F38" s="51"/>
      <c r="G38" s="51"/>
      <c r="H38" s="51">
        <v>4189.3890000000001</v>
      </c>
      <c r="I38" s="51"/>
      <c r="J38" s="51"/>
      <c r="K38" s="52">
        <f t="shared" si="5"/>
        <v>13174.17924528302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74.5</v>
      </c>
      <c r="E40" s="33">
        <f t="shared" si="6"/>
        <v>1569.816</v>
      </c>
      <c r="F40" s="33">
        <f t="shared" si="6"/>
        <v>8.6850000000000005</v>
      </c>
      <c r="G40" s="33">
        <f t="shared" si="6"/>
        <v>0</v>
      </c>
      <c r="H40" s="33">
        <f t="shared" si="6"/>
        <v>0</v>
      </c>
      <c r="I40" s="33">
        <f>I42+I43+I44+I49</f>
        <v>1561.1310000000001</v>
      </c>
      <c r="J40" s="33">
        <f t="shared" ref="J40" si="7">J42+J43+J44+J49</f>
        <v>0</v>
      </c>
      <c r="K40" s="95">
        <f>K42+K43+K44+K49</f>
        <v>128302.00814368583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2</v>
      </c>
      <c r="E42" s="70">
        <f>F42+G42+H42+I42</f>
        <v>102.26899999999999</v>
      </c>
      <c r="F42" s="70">
        <v>3.145</v>
      </c>
      <c r="G42" s="70"/>
      <c r="H42" s="70"/>
      <c r="I42" s="70">
        <v>99.123999999999995</v>
      </c>
      <c r="J42" s="70"/>
      <c r="K42" s="71">
        <f t="shared" si="5"/>
        <v>51134.499999999993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 t="shared" ref="E43:E49" si="8">F43+G43+H43+I43</f>
        <v>164.17499999999998</v>
      </c>
      <c r="F43" s="70">
        <v>2.831</v>
      </c>
      <c r="G43" s="70"/>
      <c r="H43" s="70"/>
      <c r="I43" s="70">
        <v>161.34399999999999</v>
      </c>
      <c r="J43" s="70"/>
      <c r="K43" s="71">
        <f t="shared" si="5"/>
        <v>41043.749999999993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si="8"/>
        <v>938.84599999999989</v>
      </c>
      <c r="F44" s="70">
        <v>2.7090000000000001</v>
      </c>
      <c r="G44" s="70"/>
      <c r="H44" s="70"/>
      <c r="I44" s="70">
        <v>936.13699999999994</v>
      </c>
      <c r="J44" s="70"/>
      <c r="K44" s="71">
        <f t="shared" si="5"/>
        <v>22622.795180722889</v>
      </c>
      <c r="L44" s="74">
        <f>(K44/24800)*100</f>
        <v>91.220948309366491</v>
      </c>
      <c r="M44" s="74">
        <f>(K44/25574)*100</f>
        <v>88.460136000324113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364.52600000000001</v>
      </c>
      <c r="F49" s="70"/>
      <c r="G49" s="70"/>
      <c r="H49" s="70"/>
      <c r="I49" s="70">
        <v>364.52600000000001</v>
      </c>
      <c r="J49" s="70"/>
      <c r="K49" s="71">
        <f t="shared" si="5"/>
        <v>13500.962962962964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85"/>
      <c r="J50" s="1"/>
      <c r="K50" s="72"/>
      <c r="L50" s="5"/>
      <c r="M50" s="5"/>
      <c r="N50" s="15"/>
      <c r="O50" s="15"/>
      <c r="P50" s="15"/>
    </row>
    <row r="51" spans="1:16" ht="19.5" customHeight="1">
      <c r="A51" s="85"/>
      <c r="B51" s="85"/>
      <c r="C51" s="85"/>
      <c r="D51" s="85"/>
      <c r="E51" s="85"/>
      <c r="F51" s="85"/>
      <c r="G51" s="18"/>
      <c r="H51" s="85"/>
      <c r="I51" s="85"/>
      <c r="J51" s="1"/>
      <c r="K51" s="72"/>
      <c r="L51" s="5"/>
      <c r="M51" s="5"/>
      <c r="N51" s="15"/>
      <c r="O51" s="15"/>
      <c r="P51" s="15"/>
    </row>
    <row r="52" spans="1:16" ht="21" customHeight="1">
      <c r="A52" s="2" t="s">
        <v>50</v>
      </c>
      <c r="B52" s="2"/>
      <c r="C52" s="2"/>
      <c r="D52" s="16"/>
      <c r="E52" s="2"/>
      <c r="F52" s="2" t="s">
        <v>51</v>
      </c>
      <c r="G52" s="88"/>
      <c r="H52" s="2"/>
      <c r="I52" s="2"/>
      <c r="J52" s="2"/>
      <c r="K52" s="40"/>
    </row>
    <row r="53" spans="1:16" ht="18.75">
      <c r="A53" s="2"/>
      <c r="B53" s="2"/>
      <c r="C53" s="2"/>
      <c r="D53" s="10" t="s">
        <v>8</v>
      </c>
      <c r="E53" s="2"/>
      <c r="F53" s="2"/>
      <c r="G53" s="88"/>
      <c r="H53" s="2"/>
      <c r="I53" s="2"/>
      <c r="J53" s="2"/>
      <c r="K53" s="40"/>
    </row>
    <row r="54" spans="1:16" ht="18.75">
      <c r="A54" s="88" t="s">
        <v>9</v>
      </c>
      <c r="B54" s="2"/>
      <c r="C54" s="2"/>
      <c r="D54" s="2"/>
      <c r="E54" s="2"/>
      <c r="F54" s="2"/>
      <c r="G54" s="8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workbookViewId="0">
      <selection activeCell="G32" sqref="G32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93" t="s">
        <v>24</v>
      </c>
      <c r="G11" s="93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90" t="s">
        <v>0</v>
      </c>
      <c r="E12" s="90" t="s">
        <v>1</v>
      </c>
      <c r="F12" s="90" t="s">
        <v>1</v>
      </c>
      <c r="G12" s="90" t="s">
        <v>1</v>
      </c>
      <c r="H12" s="90" t="s">
        <v>1</v>
      </c>
      <c r="I12" s="90" t="s">
        <v>1</v>
      </c>
      <c r="J12" s="90" t="s">
        <v>1</v>
      </c>
      <c r="K12" s="75" t="s">
        <v>18</v>
      </c>
      <c r="L12" s="90" t="s">
        <v>17</v>
      </c>
      <c r="M12" s="90" t="s">
        <v>17</v>
      </c>
      <c r="N12" s="90" t="s">
        <v>1</v>
      </c>
      <c r="O12" s="90" t="s">
        <v>1</v>
      </c>
      <c r="P12" s="9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K15" si="0">D17+D18+D19+D24</f>
        <v>672</v>
      </c>
      <c r="E15" s="43">
        <f t="shared" si="0"/>
        <v>14255.946</v>
      </c>
      <c r="F15" s="43">
        <f t="shared" si="0"/>
        <v>9.4879999999999995</v>
      </c>
      <c r="G15" s="43">
        <f t="shared" si="0"/>
        <v>190.22499999999999</v>
      </c>
      <c r="H15" s="43">
        <f>H17+H18+H19+H24</f>
        <v>12208.566999999999</v>
      </c>
      <c r="I15" s="43">
        <f t="shared" si="0"/>
        <v>1847.6659999999999</v>
      </c>
      <c r="J15" s="43">
        <f t="shared" si="0"/>
        <v>0</v>
      </c>
      <c r="K15" s="94">
        <f t="shared" si="0"/>
        <v>138974.99920154267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635.83900000000006</v>
      </c>
      <c r="F17" s="44"/>
      <c r="G17" s="44">
        <v>11.018000000000001</v>
      </c>
      <c r="H17" s="44">
        <v>624.82100000000003</v>
      </c>
      <c r="I17" s="44"/>
      <c r="J17" s="44"/>
      <c r="K17" s="45">
        <f>(E17/D17)*1000</f>
        <v>48910.692307692312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1082.4459999999999</v>
      </c>
      <c r="F18" s="44">
        <v>6.7789999999999999</v>
      </c>
      <c r="G18" s="44"/>
      <c r="H18" s="44">
        <v>1075.6669999999999</v>
      </c>
      <c r="I18" s="44"/>
      <c r="J18" s="44"/>
      <c r="K18" s="45">
        <f t="shared" ref="K18:K24" si="2">(E18/D18)*1000</f>
        <v>47062.869565217392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6087.58</v>
      </c>
      <c r="F19" s="44">
        <v>2.7090000000000001</v>
      </c>
      <c r="G19" s="44">
        <v>179.20699999999999</v>
      </c>
      <c r="H19" s="44">
        <v>5905.6639999999998</v>
      </c>
      <c r="I19" s="44"/>
      <c r="J19" s="44"/>
      <c r="K19" s="45">
        <f t="shared" si="2"/>
        <v>27421.531531531531</v>
      </c>
      <c r="L19" s="48">
        <f>(K19/26400)*100</f>
        <v>103.8694376194376</v>
      </c>
      <c r="M19" s="48">
        <f>(K19/24615.7)*100</f>
        <v>111.39854455299476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2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6450.0810000000001</v>
      </c>
      <c r="F24" s="44">
        <v>0</v>
      </c>
      <c r="G24" s="44"/>
      <c r="H24" s="44">
        <v>4602.415</v>
      </c>
      <c r="I24" s="44">
        <v>1847.6659999999999</v>
      </c>
      <c r="J24" s="44"/>
      <c r="K24" s="45">
        <f t="shared" si="2"/>
        <v>15579.90579710145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K26" si="3">D28+D29+D30+D37+D38</f>
        <v>817.5</v>
      </c>
      <c r="E26" s="50">
        <f t="shared" si="3"/>
        <v>22145.158999999996</v>
      </c>
      <c r="F26" s="50">
        <f t="shared" si="3"/>
        <v>77.194000000000003</v>
      </c>
      <c r="G26" s="50">
        <f t="shared" si="3"/>
        <v>364.24400000000003</v>
      </c>
      <c r="H26" s="50">
        <f>H28+H29+H30+H37+H38</f>
        <v>21703.720999999998</v>
      </c>
      <c r="I26" s="50">
        <f t="shared" si="3"/>
        <v>0</v>
      </c>
      <c r="J26" s="50">
        <f t="shared" si="3"/>
        <v>0</v>
      </c>
      <c r="K26" s="96">
        <f t="shared" si="3"/>
        <v>176806.58471149832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1102.0040000000001</v>
      </c>
      <c r="F28" s="51">
        <v>25.542999999999999</v>
      </c>
      <c r="G28" s="51">
        <v>24.943999999999999</v>
      </c>
      <c r="H28" s="51">
        <v>1051.5170000000001</v>
      </c>
      <c r="I28" s="51"/>
      <c r="J28" s="51"/>
      <c r="K28" s="52">
        <f>(E28/D28)*1000</f>
        <v>50091.090909090919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2546.6509999999998</v>
      </c>
      <c r="F29" s="51">
        <v>8.1760000000000002</v>
      </c>
      <c r="G29" s="51"/>
      <c r="H29" s="51">
        <v>2538.4749999999999</v>
      </c>
      <c r="I29" s="51"/>
      <c r="J29" s="51"/>
      <c r="K29" s="52">
        <f t="shared" ref="K29:K49" si="5">(E29/D29)*1000</f>
        <v>57228.112359550556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13511.727999999999</v>
      </c>
      <c r="F30" s="51">
        <v>43.475000000000001</v>
      </c>
      <c r="G30" s="51">
        <v>339.3</v>
      </c>
      <c r="H30" s="51">
        <v>13128.953</v>
      </c>
      <c r="I30" s="51"/>
      <c r="J30" s="51"/>
      <c r="K30" s="52">
        <f t="shared" si="5"/>
        <v>31792.301176470588</v>
      </c>
      <c r="L30" s="60">
        <f>(K30/26500)*100</f>
        <v>119.97094783573807</v>
      </c>
      <c r="M30" s="60">
        <f>(K30/26543.96)*100</f>
        <v>119.7722614729324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12754.671999999999</v>
      </c>
      <c r="F32" s="57">
        <v>42.572000000000003</v>
      </c>
      <c r="G32" s="57">
        <v>339.3</v>
      </c>
      <c r="H32" s="57">
        <v>12372.8</v>
      </c>
      <c r="I32" s="57"/>
      <c r="J32" s="57"/>
      <c r="K32" s="52">
        <f t="shared" si="5"/>
        <v>32372.263959390857</v>
      </c>
      <c r="L32" s="60">
        <f>(K32/26500)*100</f>
        <v>122.1594866392108</v>
      </c>
      <c r="M32" s="60">
        <f>(K32/26543.96)*100</f>
        <v>121.95717579212317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203.51</v>
      </c>
      <c r="F37" s="51">
        <v>0</v>
      </c>
      <c r="G37" s="51"/>
      <c r="H37" s="51">
        <v>203.51</v>
      </c>
      <c r="I37" s="51"/>
      <c r="J37" s="51"/>
      <c r="K37" s="52">
        <f t="shared" si="5"/>
        <v>22612.222222222223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4781.2659999999996</v>
      </c>
      <c r="F38" s="51"/>
      <c r="G38" s="51"/>
      <c r="H38" s="51">
        <v>4781.2659999999996</v>
      </c>
      <c r="I38" s="51"/>
      <c r="J38" s="51"/>
      <c r="K38" s="52">
        <f t="shared" si="5"/>
        <v>15082.858044164035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1931.4750000000001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1922.7890000000002</v>
      </c>
      <c r="J40" s="33">
        <f t="shared" ref="J40" si="7">J42+J43+J44+J49</f>
        <v>0</v>
      </c>
      <c r="K40" s="95">
        <f>K42+K43+K44+K49</f>
        <v>161218.13587684068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283.88800000000003</v>
      </c>
      <c r="F42" s="70">
        <v>3.1459999999999999</v>
      </c>
      <c r="G42" s="70"/>
      <c r="H42" s="70"/>
      <c r="I42" s="70">
        <v>280.74200000000002</v>
      </c>
      <c r="J42" s="70"/>
      <c r="K42" s="71">
        <f t="shared" si="5"/>
        <v>70972.000000000015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199.23399999999998</v>
      </c>
      <c r="F43" s="70">
        <v>2.831</v>
      </c>
      <c r="G43" s="70"/>
      <c r="H43" s="70">
        <v>0</v>
      </c>
      <c r="I43" s="70">
        <v>196.40299999999999</v>
      </c>
      <c r="J43" s="70"/>
      <c r="K43" s="71">
        <f t="shared" si="5"/>
        <v>49808.499999999993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1020.433</v>
      </c>
      <c r="F44" s="70">
        <v>2.7090000000000001</v>
      </c>
      <c r="G44" s="70"/>
      <c r="H44" s="70">
        <v>0</v>
      </c>
      <c r="I44" s="70">
        <v>1017.724</v>
      </c>
      <c r="J44" s="70"/>
      <c r="K44" s="71">
        <f t="shared" si="5"/>
        <v>24588.746987951807</v>
      </c>
      <c r="L44" s="74">
        <f>(K44/24800)*100</f>
        <v>99.148173338515349</v>
      </c>
      <c r="M44" s="74">
        <f>(K44/25574)*100</f>
        <v>96.147442668146581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427.92</v>
      </c>
      <c r="F49" s="70"/>
      <c r="G49" s="70"/>
      <c r="H49" s="70">
        <v>0</v>
      </c>
      <c r="I49" s="70">
        <v>427.92</v>
      </c>
      <c r="J49" s="70"/>
      <c r="K49" s="71">
        <f t="shared" si="5"/>
        <v>15848.888888888891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92"/>
      <c r="J50" s="1"/>
      <c r="K50" s="72"/>
      <c r="L50" s="5"/>
      <c r="M50" s="5"/>
      <c r="N50" s="15"/>
      <c r="O50" s="15"/>
      <c r="P50" s="15"/>
    </row>
    <row r="51" spans="1:16" ht="19.5" customHeight="1">
      <c r="A51" s="92"/>
      <c r="B51" s="92"/>
      <c r="C51" s="92"/>
      <c r="D51" s="92"/>
      <c r="E51" s="92"/>
      <c r="F51" s="92"/>
      <c r="G51" s="18"/>
      <c r="H51" s="92"/>
      <c r="I51" s="9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63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1"/>
      <c r="H53" s="2"/>
      <c r="I53" s="2"/>
      <c r="J53" s="2"/>
      <c r="K53" s="40"/>
    </row>
    <row r="54" spans="1:16" ht="18.75">
      <c r="A54" s="91" t="s">
        <v>9</v>
      </c>
      <c r="B54" s="2"/>
      <c r="C54" s="2"/>
      <c r="D54" s="2"/>
      <c r="E54" s="2"/>
      <c r="F54" s="2"/>
      <c r="G54" s="9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0" zoomScale="66" zoomScaleSheetLayoutView="66" workbookViewId="0">
      <selection activeCell="G15" sqref="G15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00" t="s">
        <v>24</v>
      </c>
      <c r="G11" s="100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97" t="s">
        <v>0</v>
      </c>
      <c r="E12" s="97" t="s">
        <v>1</v>
      </c>
      <c r="F12" s="97" t="s">
        <v>1</v>
      </c>
      <c r="G12" s="97" t="s">
        <v>1</v>
      </c>
      <c r="H12" s="97" t="s">
        <v>1</v>
      </c>
      <c r="I12" s="97" t="s">
        <v>1</v>
      </c>
      <c r="J12" s="97" t="s">
        <v>1</v>
      </c>
      <c r="K12" s="75" t="s">
        <v>18</v>
      </c>
      <c r="L12" s="97" t="s">
        <v>17</v>
      </c>
      <c r="M12" s="97" t="s">
        <v>17</v>
      </c>
      <c r="N12" s="97" t="s">
        <v>1</v>
      </c>
      <c r="O12" s="97" t="s">
        <v>1</v>
      </c>
      <c r="P12" s="9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13459.173000000001</v>
      </c>
      <c r="F15" s="43">
        <f t="shared" si="0"/>
        <v>8.3919999999999995</v>
      </c>
      <c r="G15" s="43">
        <f>G17+G18+G19+G24</f>
        <v>157.80599999999998</v>
      </c>
      <c r="H15" s="43">
        <f>H17+H18+H19+H24</f>
        <v>11626.863000000001</v>
      </c>
      <c r="I15" s="43">
        <f t="shared" si="0"/>
        <v>1666.1120000000001</v>
      </c>
      <c r="J15" s="43">
        <f t="shared" si="0"/>
        <v>0</v>
      </c>
      <c r="K15" s="94">
        <f>(K17+K18+K19+K24)/4</f>
        <v>29695.34510096697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479.49100000000004</v>
      </c>
      <c r="F17" s="44"/>
      <c r="G17" s="44">
        <v>14.648</v>
      </c>
      <c r="H17" s="44">
        <v>464.84300000000002</v>
      </c>
      <c r="I17" s="44"/>
      <c r="J17" s="44"/>
      <c r="K17" s="45">
        <f>(E17/D17)*1000</f>
        <v>36883.923076923085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934.73</v>
      </c>
      <c r="F18" s="44">
        <v>5.6829999999999998</v>
      </c>
      <c r="G18" s="44"/>
      <c r="H18" s="44">
        <v>929.04700000000003</v>
      </c>
      <c r="I18" s="44"/>
      <c r="J18" s="44"/>
      <c r="K18" s="45">
        <f t="shared" ref="K18:K24" si="2">(E18/D18)*1000</f>
        <v>40640.434782608696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5804.7750000000005</v>
      </c>
      <c r="F19" s="44">
        <v>2.7090000000000001</v>
      </c>
      <c r="G19" s="44">
        <v>143.15799999999999</v>
      </c>
      <c r="H19" s="44">
        <v>5658.9080000000004</v>
      </c>
      <c r="I19" s="44"/>
      <c r="J19" s="44"/>
      <c r="K19" s="45">
        <f t="shared" si="2"/>
        <v>26147.635135135137</v>
      </c>
      <c r="L19" s="48">
        <f>(K19/26400)*100</f>
        <v>99.044072481572485</v>
      </c>
      <c r="M19" s="48">
        <f>(K19/24615.7)*100</f>
        <v>106.22340674908753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6240.1769999999997</v>
      </c>
      <c r="F24" s="44">
        <v>0</v>
      </c>
      <c r="G24" s="44"/>
      <c r="H24" s="44">
        <v>4574.0649999999996</v>
      </c>
      <c r="I24" s="44">
        <v>1666.1120000000001</v>
      </c>
      <c r="J24" s="44"/>
      <c r="K24" s="45">
        <f t="shared" si="2"/>
        <v>15109.387409200968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40527.211000000003</v>
      </c>
      <c r="F26" s="50">
        <f t="shared" si="3"/>
        <v>77.194000000000003</v>
      </c>
      <c r="G26" s="50">
        <f t="shared" si="3"/>
        <v>270.47299999999996</v>
      </c>
      <c r="H26" s="50">
        <f>H28+H29+H30+H37+H38</f>
        <v>40179.544000000002</v>
      </c>
      <c r="I26" s="50">
        <f t="shared" si="3"/>
        <v>0</v>
      </c>
      <c r="J26" s="50">
        <f t="shared" si="3"/>
        <v>0</v>
      </c>
      <c r="K26" s="96">
        <f>(K28+K29+K30+K37+K38)/5</f>
        <v>64459.825979101894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1752.1320000000001</v>
      </c>
      <c r="F28" s="51">
        <v>25.542999999999999</v>
      </c>
      <c r="G28" s="51">
        <v>9.6929999999999996</v>
      </c>
      <c r="H28" s="51">
        <v>1716.896</v>
      </c>
      <c r="I28" s="51"/>
      <c r="J28" s="51"/>
      <c r="K28" s="52">
        <f>(E28/D28)*1000</f>
        <v>79642.363636363647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5124.5740000000005</v>
      </c>
      <c r="F29" s="51">
        <v>8.1760000000000002</v>
      </c>
      <c r="G29" s="51"/>
      <c r="H29" s="51">
        <v>5116.3980000000001</v>
      </c>
      <c r="I29" s="51"/>
      <c r="J29" s="51"/>
      <c r="K29" s="52">
        <f t="shared" ref="K29:K49" si="5">(E29/D29)*1000</f>
        <v>115158.96629213485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27817.935000000001</v>
      </c>
      <c r="F30" s="51">
        <v>43.475000000000001</v>
      </c>
      <c r="G30" s="51">
        <v>260.77999999999997</v>
      </c>
      <c r="H30" s="51">
        <v>27513.68</v>
      </c>
      <c r="I30" s="51"/>
      <c r="J30" s="51"/>
      <c r="K30" s="52">
        <f t="shared" si="5"/>
        <v>65453.964705882354</v>
      </c>
      <c r="L30" s="60">
        <f>(K30/26500)*100</f>
        <v>246.99609322974473</v>
      </c>
      <c r="M30" s="60">
        <f>(K30/26543.96)*100</f>
        <v>246.58703790196475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25802.191999999999</v>
      </c>
      <c r="F32" s="57">
        <v>42.572000000000003</v>
      </c>
      <c r="G32" s="57">
        <v>260.77999999999997</v>
      </c>
      <c r="H32" s="57">
        <v>25498.84</v>
      </c>
      <c r="I32" s="57"/>
      <c r="J32" s="57"/>
      <c r="K32" s="52">
        <f t="shared" si="5"/>
        <v>65487.796954314719</v>
      </c>
      <c r="L32" s="60">
        <f>(K32/26500)*100</f>
        <v>247.12376209175363</v>
      </c>
      <c r="M32" s="60">
        <f>(K32/26543.96)*100</f>
        <v>246.71449532893632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404.279</v>
      </c>
      <c r="F37" s="51">
        <v>0</v>
      </c>
      <c r="G37" s="51"/>
      <c r="H37" s="51">
        <v>404.279</v>
      </c>
      <c r="I37" s="51"/>
      <c r="J37" s="51"/>
      <c r="K37" s="52">
        <f t="shared" si="5"/>
        <v>44919.888888888891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5428.2910000000002</v>
      </c>
      <c r="F38" s="51"/>
      <c r="G38" s="51"/>
      <c r="H38" s="51">
        <v>5428.2910000000002</v>
      </c>
      <c r="I38" s="51"/>
      <c r="J38" s="51"/>
      <c r="K38" s="52">
        <f t="shared" si="5"/>
        <v>17123.946372239745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2794.904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2787.1210000000001</v>
      </c>
      <c r="J40" s="33">
        <f t="shared" ref="J40" si="7">J42+J43+J44+J49</f>
        <v>0</v>
      </c>
      <c r="K40" s="95">
        <f>(K42+K43+K44+K49)/4</f>
        <v>47574.486166889779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221.07199999999997</v>
      </c>
      <c r="F42" s="70">
        <v>3.1459999999999999</v>
      </c>
      <c r="G42" s="70"/>
      <c r="H42" s="70"/>
      <c r="I42" s="70">
        <v>217.92599999999999</v>
      </c>
      <c r="J42" s="70"/>
      <c r="K42" s="71">
        <f t="shared" si="5"/>
        <v>55267.999999999993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294.27600000000001</v>
      </c>
      <c r="F43" s="70">
        <v>2.831</v>
      </c>
      <c r="G43" s="70"/>
      <c r="H43" s="70">
        <v>0</v>
      </c>
      <c r="I43" s="70">
        <v>291.44499999999999</v>
      </c>
      <c r="J43" s="70"/>
      <c r="K43" s="71">
        <f t="shared" si="5"/>
        <v>73569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1774.799</v>
      </c>
      <c r="F44" s="70">
        <v>1.806</v>
      </c>
      <c r="G44" s="70"/>
      <c r="H44" s="70">
        <v>0</v>
      </c>
      <c r="I44" s="70">
        <v>1772.9929999999999</v>
      </c>
      <c r="J44" s="70"/>
      <c r="K44" s="71">
        <f t="shared" si="5"/>
        <v>42766.240963855424</v>
      </c>
      <c r="L44" s="74">
        <f>(K44/24800)*100</f>
        <v>172.44452001554606</v>
      </c>
      <c r="M44" s="74">
        <f>(K44/25574)*100</f>
        <v>167.22546713011428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504.75700000000001</v>
      </c>
      <c r="F49" s="70"/>
      <c r="G49" s="70"/>
      <c r="H49" s="70">
        <v>0</v>
      </c>
      <c r="I49" s="70">
        <v>504.75700000000001</v>
      </c>
      <c r="J49" s="70"/>
      <c r="K49" s="71">
        <f t="shared" si="5"/>
        <v>18694.703703703704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99"/>
      <c r="J50" s="1"/>
      <c r="K50" s="72"/>
      <c r="L50" s="5"/>
      <c r="M50" s="5"/>
      <c r="N50" s="15"/>
      <c r="O50" s="15"/>
      <c r="P50" s="15"/>
    </row>
    <row r="51" spans="1:16" ht="19.5" customHeight="1">
      <c r="A51" s="99"/>
      <c r="B51" s="99"/>
      <c r="C51" s="99"/>
      <c r="D51" s="99"/>
      <c r="E51" s="99"/>
      <c r="F51" s="99"/>
      <c r="G51" s="18"/>
      <c r="H51" s="99"/>
      <c r="I51" s="99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98"/>
      <c r="H53" s="2"/>
      <c r="I53" s="2"/>
      <c r="J53" s="2"/>
      <c r="K53" s="40"/>
    </row>
    <row r="54" spans="1:16" ht="18.75">
      <c r="A54" s="98" t="s">
        <v>9</v>
      </c>
      <c r="B54" s="2"/>
      <c r="C54" s="2"/>
      <c r="D54" s="2"/>
      <c r="E54" s="2"/>
      <c r="F54" s="2"/>
      <c r="G54" s="98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5" zoomScale="60" zoomScaleNormal="100" workbookViewId="0">
      <selection activeCell="A5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08" t="s">
        <v>24</v>
      </c>
      <c r="G11" s="108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07" t="s">
        <v>0</v>
      </c>
      <c r="E12" s="107" t="s">
        <v>1</v>
      </c>
      <c r="F12" s="107" t="s">
        <v>1</v>
      </c>
      <c r="G12" s="107" t="s">
        <v>1</v>
      </c>
      <c r="H12" s="107" t="s">
        <v>1</v>
      </c>
      <c r="I12" s="107" t="s">
        <v>1</v>
      </c>
      <c r="J12" s="107" t="s">
        <v>1</v>
      </c>
      <c r="K12" s="75" t="s">
        <v>18</v>
      </c>
      <c r="L12" s="107" t="s">
        <v>17</v>
      </c>
      <c r="M12" s="107" t="s">
        <v>17</v>
      </c>
      <c r="N12" s="107" t="s">
        <v>1</v>
      </c>
      <c r="O12" s="107" t="s">
        <v>1</v>
      </c>
      <c r="P12" s="107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671</v>
      </c>
      <c r="E15" s="43">
        <f t="shared" si="0"/>
        <v>11448.603000000001</v>
      </c>
      <c r="F15" s="43">
        <f t="shared" si="0"/>
        <v>9.3970000000000002</v>
      </c>
      <c r="G15" s="43">
        <f>G17+G18+G19+G24</f>
        <v>69.86099999999999</v>
      </c>
      <c r="H15" s="43">
        <f>H17+H18+H19+H24</f>
        <v>9667.2450000000008</v>
      </c>
      <c r="I15" s="43">
        <f t="shared" si="0"/>
        <v>1702.1</v>
      </c>
      <c r="J15" s="43">
        <f t="shared" si="0"/>
        <v>0</v>
      </c>
      <c r="K15" s="94">
        <f>(K17+K18+K19+K24)/4</f>
        <v>25903.457232850938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453.63400000000001</v>
      </c>
      <c r="F17" s="44"/>
      <c r="G17" s="44">
        <v>5.0049999999999999</v>
      </c>
      <c r="H17" s="44">
        <v>448.62900000000002</v>
      </c>
      <c r="I17" s="44"/>
      <c r="J17" s="44"/>
      <c r="K17" s="45">
        <f>(E17/D17)*1000</f>
        <v>34894.923076923078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23</v>
      </c>
      <c r="E18" s="44">
        <f t="shared" ref="E18:E23" si="1">F18+G18+H18+J18</f>
        <v>809.03700000000003</v>
      </c>
      <c r="F18" s="44">
        <v>6.6879999999999997</v>
      </c>
      <c r="G18" s="44"/>
      <c r="H18" s="44">
        <v>802.34900000000005</v>
      </c>
      <c r="I18" s="44"/>
      <c r="J18" s="44"/>
      <c r="K18" s="45">
        <f t="shared" ref="K18:K24" si="2">(E18/D18)*1000</f>
        <v>35175.52173913044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4262.732</v>
      </c>
      <c r="F19" s="44">
        <v>2.7090000000000001</v>
      </c>
      <c r="G19" s="44">
        <v>64.855999999999995</v>
      </c>
      <c r="H19" s="44">
        <v>4195.1670000000004</v>
      </c>
      <c r="I19" s="44"/>
      <c r="J19" s="44"/>
      <c r="K19" s="45">
        <f t="shared" si="2"/>
        <v>19201.495495495496</v>
      </c>
      <c r="L19" s="48">
        <f>(K19/26400)*100</f>
        <v>72.732937482937487</v>
      </c>
      <c r="M19" s="48">
        <f>(K19/24615.7)*100</f>
        <v>78.005076010414058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413</v>
      </c>
      <c r="E24" s="44">
        <f>H24+I24</f>
        <v>5923.2000000000007</v>
      </c>
      <c r="F24" s="44">
        <v>0</v>
      </c>
      <c r="G24" s="44"/>
      <c r="H24" s="44">
        <v>4221.1000000000004</v>
      </c>
      <c r="I24" s="44">
        <v>1702.1</v>
      </c>
      <c r="J24" s="44"/>
      <c r="K24" s="45">
        <f t="shared" si="2"/>
        <v>14341.888619854722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817.5</v>
      </c>
      <c r="E26" s="50">
        <f t="shared" si="3"/>
        <v>5095.7730000000001</v>
      </c>
      <c r="F26" s="50">
        <f t="shared" si="3"/>
        <v>77.194000000000003</v>
      </c>
      <c r="G26" s="50">
        <f t="shared" si="3"/>
        <v>123.568</v>
      </c>
      <c r="H26" s="50">
        <f>H28+H29+H30+H37+H38</f>
        <v>4895.0110000000004</v>
      </c>
      <c r="I26" s="50">
        <f t="shared" si="3"/>
        <v>0</v>
      </c>
      <c r="J26" s="50">
        <f t="shared" si="3"/>
        <v>0</v>
      </c>
      <c r="K26" s="96">
        <f>(K28+K29+K30+K37+K38)/5</f>
        <v>13604.78828631083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833.34999999999991</v>
      </c>
      <c r="F28" s="51">
        <v>25.542999999999999</v>
      </c>
      <c r="G28" s="51">
        <v>2.1179999999999999</v>
      </c>
      <c r="H28" s="51">
        <v>805.68899999999996</v>
      </c>
      <c r="I28" s="51"/>
      <c r="J28" s="51"/>
      <c r="K28" s="52">
        <f>(E28/D28)*1000</f>
        <v>37879.545454545449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44.5</v>
      </c>
      <c r="E29" s="51">
        <f t="shared" ref="E29:E38" si="4">F29+G29+H29</f>
        <v>597.28700000000003</v>
      </c>
      <c r="F29" s="51">
        <v>8.1760000000000002</v>
      </c>
      <c r="G29" s="51"/>
      <c r="H29" s="51">
        <v>589.11099999999999</v>
      </c>
      <c r="I29" s="51"/>
      <c r="J29" s="51"/>
      <c r="K29" s="52">
        <f t="shared" ref="K29:K49" si="5">(E29/D29)*1000</f>
        <v>13422.1797752809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425</v>
      </c>
      <c r="E30" s="51">
        <f>F30+G30+H30</f>
        <v>499.82499999999999</v>
      </c>
      <c r="F30" s="51">
        <v>43.475000000000001</v>
      </c>
      <c r="G30" s="51">
        <v>121.45</v>
      </c>
      <c r="H30" s="51">
        <v>334.9</v>
      </c>
      <c r="I30" s="51"/>
      <c r="J30" s="51"/>
      <c r="K30" s="52">
        <f t="shared" si="5"/>
        <v>1176.0588235294117</v>
      </c>
      <c r="L30" s="60">
        <f>(K30/26500)*100</f>
        <v>4.4379578246392892</v>
      </c>
      <c r="M30" s="60">
        <f>(K30/26543.96)*100</f>
        <v>4.4306080310903564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394</v>
      </c>
      <c r="E32" s="51">
        <f>F32+G32+H32</f>
        <v>480.41199999999998</v>
      </c>
      <c r="F32" s="57">
        <v>42.572000000000003</v>
      </c>
      <c r="G32" s="57">
        <v>121.45</v>
      </c>
      <c r="H32" s="57">
        <v>316.39</v>
      </c>
      <c r="I32" s="57"/>
      <c r="J32" s="57"/>
      <c r="K32" s="52">
        <f t="shared" si="5"/>
        <v>1219.3197969543146</v>
      </c>
      <c r="L32" s="60">
        <f>(K32/26500)*100</f>
        <v>4.6012067809596777</v>
      </c>
      <c r="M32" s="60">
        <f>(K32/26543.96)*100</f>
        <v>4.5935866274448678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51.511000000000003</v>
      </c>
      <c r="F37" s="51">
        <v>0</v>
      </c>
      <c r="G37" s="51"/>
      <c r="H37" s="51">
        <v>51.511000000000003</v>
      </c>
      <c r="I37" s="51"/>
      <c r="J37" s="51"/>
      <c r="K37" s="52">
        <f t="shared" si="5"/>
        <v>5723.4444444444443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3113.8</v>
      </c>
      <c r="F38" s="51"/>
      <c r="G38" s="51"/>
      <c r="H38" s="51">
        <v>3113.8</v>
      </c>
      <c r="I38" s="51"/>
      <c r="J38" s="51"/>
      <c r="K38" s="52">
        <f t="shared" si="5"/>
        <v>9822.7129337539445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881.06400000000008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873.28099999999995</v>
      </c>
      <c r="J40" s="33">
        <f t="shared" ref="J40" si="7">J42+J43+J44+J49</f>
        <v>0</v>
      </c>
      <c r="K40" s="95">
        <f>(K42+K43+K44+K49)/4</f>
        <v>19773.462962962964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124.473</v>
      </c>
      <c r="F42" s="70">
        <v>3.1459999999999999</v>
      </c>
      <c r="G42" s="70"/>
      <c r="H42" s="70"/>
      <c r="I42" s="70">
        <v>121.327</v>
      </c>
      <c r="J42" s="70"/>
      <c r="K42" s="71">
        <f t="shared" si="5"/>
        <v>31118.25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105.099</v>
      </c>
      <c r="F43" s="70">
        <v>2.831</v>
      </c>
      <c r="G43" s="70"/>
      <c r="H43" s="70">
        <v>0</v>
      </c>
      <c r="I43" s="70">
        <v>102.268</v>
      </c>
      <c r="J43" s="70"/>
      <c r="K43" s="71">
        <f t="shared" si="5"/>
        <v>26274.75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187.66300000000001</v>
      </c>
      <c r="F44" s="70">
        <v>1.806</v>
      </c>
      <c r="G44" s="70"/>
      <c r="H44" s="70">
        <v>0</v>
      </c>
      <c r="I44" s="70">
        <v>185.857</v>
      </c>
      <c r="J44" s="70"/>
      <c r="K44" s="71">
        <f t="shared" si="5"/>
        <v>4522</v>
      </c>
      <c r="L44" s="74">
        <f>(K44/24800)*100</f>
        <v>18.233870967741936</v>
      </c>
      <c r="M44" s="74">
        <f>(K44/25574)*100</f>
        <v>17.682020802377416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463.82900000000001</v>
      </c>
      <c r="F49" s="70"/>
      <c r="G49" s="70"/>
      <c r="H49" s="70">
        <v>0</v>
      </c>
      <c r="I49" s="70">
        <v>463.82900000000001</v>
      </c>
      <c r="J49" s="70"/>
      <c r="K49" s="71">
        <f t="shared" si="5"/>
        <v>17178.851851851854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06"/>
      <c r="J50" s="1"/>
      <c r="K50" s="72"/>
      <c r="L50" s="5"/>
      <c r="M50" s="5"/>
      <c r="N50" s="15"/>
      <c r="O50" s="15"/>
      <c r="P50" s="15"/>
    </row>
    <row r="51" spans="1:16" ht="19.5" customHeight="1">
      <c r="A51" s="106"/>
      <c r="B51" s="106"/>
      <c r="C51" s="106"/>
      <c r="D51" s="106"/>
      <c r="E51" s="106"/>
      <c r="F51" s="106"/>
      <c r="G51" s="18"/>
      <c r="H51" s="106"/>
      <c r="I51" s="106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09"/>
      <c r="H53" s="2"/>
      <c r="I53" s="2"/>
      <c r="J53" s="2"/>
      <c r="K53" s="40"/>
    </row>
    <row r="54" spans="1:16" ht="18.75">
      <c r="A54" s="109" t="s">
        <v>9</v>
      </c>
      <c r="B54" s="2"/>
      <c r="C54" s="2"/>
      <c r="D54" s="2"/>
      <c r="E54" s="2"/>
      <c r="F54" s="2"/>
      <c r="G54" s="109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53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13" zoomScale="60" zoomScaleNormal="100" workbookViewId="0">
      <selection activeCell="A17" sqref="A17:XFD17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68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13" t="s">
        <v>24</v>
      </c>
      <c r="G11" s="113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5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852</v>
      </c>
      <c r="C15" s="21" t="s">
        <v>37</v>
      </c>
      <c r="D15" s="43">
        <f t="shared" ref="D15:J15" si="0">D17+D18+D19+D24</f>
        <v>669</v>
      </c>
      <c r="E15" s="43">
        <f t="shared" si="0"/>
        <v>11221.767</v>
      </c>
      <c r="F15" s="43">
        <f t="shared" si="0"/>
        <v>9.3970000000000002</v>
      </c>
      <c r="G15" s="43">
        <f>G17+G18+G19+G24</f>
        <v>56.489000000000004</v>
      </c>
      <c r="H15" s="43">
        <f>H17+H18+H19+H24</f>
        <v>9636.9290000000001</v>
      </c>
      <c r="I15" s="43">
        <f t="shared" si="0"/>
        <v>1518.952</v>
      </c>
      <c r="J15" s="43">
        <f t="shared" si="0"/>
        <v>0</v>
      </c>
      <c r="K15" s="94">
        <f>(K17+K18+K19+K24)/4</f>
        <v>26633.627067804202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13</v>
      </c>
      <c r="C17" s="21" t="s">
        <v>37</v>
      </c>
      <c r="D17" s="44">
        <v>13</v>
      </c>
      <c r="E17" s="44">
        <f>F17+G17+H17+J17</f>
        <v>532.68400000000008</v>
      </c>
      <c r="F17" s="44"/>
      <c r="G17" s="44">
        <v>6.109</v>
      </c>
      <c r="H17" s="44">
        <v>526.57500000000005</v>
      </c>
      <c r="I17" s="44"/>
      <c r="J17" s="44"/>
      <c r="K17" s="45">
        <f>(E17/D17)*1000</f>
        <v>40975.692307692312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785.34199999999998</v>
      </c>
      <c r="F18" s="44">
        <v>6.6879999999999997</v>
      </c>
      <c r="G18" s="44"/>
      <c r="H18" s="44">
        <v>778.654</v>
      </c>
      <c r="I18" s="44"/>
      <c r="J18" s="44"/>
      <c r="K18" s="45">
        <f t="shared" ref="K18:K24" si="2">(E18/D18)*1000</f>
        <v>32722.583333333332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222</v>
      </c>
      <c r="E19" s="44">
        <f>F19+G19+H19+J19</f>
        <v>4202.7839999999997</v>
      </c>
      <c r="F19" s="44">
        <v>2.7090000000000001</v>
      </c>
      <c r="G19" s="44">
        <v>50.38</v>
      </c>
      <c r="H19" s="44">
        <v>4149.6949999999997</v>
      </c>
      <c r="I19" s="44"/>
      <c r="J19" s="44"/>
      <c r="K19" s="45">
        <f t="shared" si="2"/>
        <v>18931.459459459456</v>
      </c>
      <c r="L19" s="48">
        <f>(K19/26400)*100</f>
        <v>71.710073710073701</v>
      </c>
      <c r="M19" s="48">
        <f>(K19/24615.7)*100</f>
        <v>76.90806866942421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410</v>
      </c>
      <c r="E24" s="44">
        <f>H24+I24</f>
        <v>5700.9570000000003</v>
      </c>
      <c r="F24" s="44">
        <v>0</v>
      </c>
      <c r="G24" s="44"/>
      <c r="H24" s="44">
        <v>4182.0050000000001</v>
      </c>
      <c r="I24" s="44">
        <v>1518.952</v>
      </c>
      <c r="J24" s="44"/>
      <c r="K24" s="45">
        <f t="shared" si="2"/>
        <v>13904.773170731709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818</v>
      </c>
      <c r="E26" s="50">
        <f t="shared" si="3"/>
        <v>8584.8649999999998</v>
      </c>
      <c r="F26" s="50">
        <f t="shared" si="3"/>
        <v>76.997</v>
      </c>
      <c r="G26" s="50">
        <f t="shared" si="3"/>
        <v>116.72199999999999</v>
      </c>
      <c r="H26" s="50">
        <f>H28+H29+H30+H37+H38</f>
        <v>8391.1460000000006</v>
      </c>
      <c r="I26" s="50">
        <f t="shared" si="3"/>
        <v>0</v>
      </c>
      <c r="J26" s="50">
        <f t="shared" si="3"/>
        <v>0</v>
      </c>
      <c r="K26" s="96">
        <f>(K28+K29+K30+K37+K38)/5</f>
        <v>19240.15569672655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913.58399999999995</v>
      </c>
      <c r="F28" s="51">
        <v>25.542999999999999</v>
      </c>
      <c r="G28" s="51">
        <v>2.78</v>
      </c>
      <c r="H28" s="51">
        <v>885.26099999999997</v>
      </c>
      <c r="I28" s="51"/>
      <c r="J28" s="51"/>
      <c r="K28" s="52">
        <f>(E28/D28)*1000</f>
        <v>41526.545454545449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852.49</v>
      </c>
      <c r="F29" s="51">
        <v>8.1760000000000002</v>
      </c>
      <c r="G29" s="51"/>
      <c r="H29" s="51">
        <v>844.31399999999996</v>
      </c>
      <c r="I29" s="51"/>
      <c r="J29" s="51"/>
      <c r="K29" s="52">
        <f t="shared" ref="K29:K49" si="5">(E29/D29)*1000</f>
        <v>19374.772727272728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427</v>
      </c>
      <c r="E30" s="51">
        <f>F30+G30+H30</f>
        <v>2966.4599999999996</v>
      </c>
      <c r="F30" s="51">
        <v>43.277999999999999</v>
      </c>
      <c r="G30" s="51">
        <v>113.94199999999999</v>
      </c>
      <c r="H30" s="51">
        <v>2809.24</v>
      </c>
      <c r="I30" s="51"/>
      <c r="J30" s="51"/>
      <c r="K30" s="52">
        <f t="shared" si="5"/>
        <v>6947.2131147540977</v>
      </c>
      <c r="L30" s="60">
        <f>(K30/26500)*100</f>
        <v>26.215898546241878</v>
      </c>
      <c r="M30" s="60">
        <f>(K30/26543.96)*100</f>
        <v>26.172481855586348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396</v>
      </c>
      <c r="E32" s="51">
        <f>F32+G32+H32</f>
        <v>2799.625</v>
      </c>
      <c r="F32" s="57">
        <v>42.375</v>
      </c>
      <c r="G32" s="57">
        <v>113.94199999999999</v>
      </c>
      <c r="H32" s="57">
        <v>2643.308</v>
      </c>
      <c r="I32" s="57"/>
      <c r="J32" s="57"/>
      <c r="K32" s="52">
        <f t="shared" si="5"/>
        <v>7069.7601010101016</v>
      </c>
      <c r="L32" s="60">
        <f>(K32/26500)*100</f>
        <v>26.678340003811705</v>
      </c>
      <c r="M32" s="60">
        <f>(K32/26543.96)*100</f>
        <v>26.634157454313907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149.71600000000001</v>
      </c>
      <c r="F37" s="51">
        <v>0</v>
      </c>
      <c r="G37" s="51"/>
      <c r="H37" s="51">
        <v>149.71600000000001</v>
      </c>
      <c r="I37" s="51"/>
      <c r="J37" s="51"/>
      <c r="K37" s="52">
        <f t="shared" si="5"/>
        <v>16635.111111111113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316</v>
      </c>
      <c r="E38" s="51">
        <f t="shared" si="4"/>
        <v>3702.6149999999998</v>
      </c>
      <c r="F38" s="51"/>
      <c r="G38" s="51"/>
      <c r="H38" s="51">
        <v>3702.6149999999998</v>
      </c>
      <c r="I38" s="51"/>
      <c r="J38" s="51"/>
      <c r="K38" s="52">
        <f t="shared" si="5"/>
        <v>11717.136075949365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75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994.71400000000006</v>
      </c>
      <c r="F40" s="33">
        <f t="shared" si="6"/>
        <v>7.7830000000000004</v>
      </c>
      <c r="G40" s="33">
        <f t="shared" si="6"/>
        <v>0</v>
      </c>
      <c r="H40" s="33">
        <f t="shared" si="6"/>
        <v>0</v>
      </c>
      <c r="I40" s="33">
        <f>I42+I43+I44+I49</f>
        <v>986.93099999999993</v>
      </c>
      <c r="J40" s="33">
        <f t="shared" ref="J40" si="7">J42+J43+J44+J49</f>
        <v>0</v>
      </c>
      <c r="K40" s="95">
        <f>(K42+K43+K44+K49)/4</f>
        <v>21772.024598393575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147.81299999999999</v>
      </c>
      <c r="F42" s="70">
        <v>3.1459999999999999</v>
      </c>
      <c r="G42" s="70"/>
      <c r="H42" s="70">
        <v>0</v>
      </c>
      <c r="I42" s="70">
        <v>144.667</v>
      </c>
      <c r="J42" s="70"/>
      <c r="K42" s="71">
        <f t="shared" si="5"/>
        <v>36953.25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114.53700000000001</v>
      </c>
      <c r="F43" s="70">
        <v>2.831</v>
      </c>
      <c r="G43" s="70"/>
      <c r="H43" s="70">
        <v>0</v>
      </c>
      <c r="I43" s="70">
        <v>111.706</v>
      </c>
      <c r="J43" s="70"/>
      <c r="K43" s="71">
        <f t="shared" si="5"/>
        <v>28634.25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434.59899999999999</v>
      </c>
      <c r="F44" s="70">
        <v>1.806</v>
      </c>
      <c r="G44" s="70"/>
      <c r="H44" s="70">
        <v>0</v>
      </c>
      <c r="I44" s="70">
        <v>432.79300000000001</v>
      </c>
      <c r="J44" s="70"/>
      <c r="K44" s="71">
        <f t="shared" si="5"/>
        <v>10472.265060240965</v>
      </c>
      <c r="L44" s="74">
        <f>(K44/24800)*100</f>
        <v>42.22687524290712</v>
      </c>
      <c r="M44" s="74">
        <f>(K44/25574)*100</f>
        <v>40.948874091815767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297.76499999999999</v>
      </c>
      <c r="F49" s="70"/>
      <c r="G49" s="70"/>
      <c r="H49" s="70">
        <v>0</v>
      </c>
      <c r="I49" s="70">
        <v>297.76499999999999</v>
      </c>
      <c r="J49" s="70"/>
      <c r="K49" s="71">
        <f t="shared" si="5"/>
        <v>11028.333333333332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12"/>
      <c r="J50" s="1"/>
      <c r="K50" s="72"/>
      <c r="L50" s="5"/>
      <c r="M50" s="5"/>
      <c r="N50" s="15"/>
      <c r="O50" s="15"/>
      <c r="P50" s="15"/>
    </row>
    <row r="51" spans="1:16" ht="19.5" customHeight="1">
      <c r="A51" s="112"/>
      <c r="B51" s="112"/>
      <c r="C51" s="112"/>
      <c r="D51" s="112"/>
      <c r="E51" s="112"/>
      <c r="F51" s="112"/>
      <c r="G51" s="18"/>
      <c r="H51" s="112"/>
      <c r="I51" s="112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69</v>
      </c>
      <c r="B52" s="101"/>
      <c r="C52" s="101"/>
      <c r="D52" s="102"/>
      <c r="E52" s="101"/>
      <c r="F52" s="101" t="s">
        <v>64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1"/>
      <c r="H53" s="2"/>
      <c r="I53" s="2"/>
      <c r="J53" s="2"/>
      <c r="K53" s="40"/>
    </row>
    <row r="54" spans="1:16" ht="18.75">
      <c r="A54" s="111" t="s">
        <v>9</v>
      </c>
      <c r="B54" s="2"/>
      <c r="C54" s="2"/>
      <c r="D54" s="2"/>
      <c r="E54" s="2"/>
      <c r="F54" s="2"/>
      <c r="G54" s="111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9"/>
  <sheetViews>
    <sheetView view="pageBreakPreview" topLeftCell="A27" zoomScale="60" zoomScaleNormal="100" workbookViewId="0">
      <selection activeCell="A27" sqref="A1:XFD1048576"/>
    </sheetView>
  </sheetViews>
  <sheetFormatPr defaultColWidth="8.7109375" defaultRowHeight="15"/>
  <cols>
    <col min="1" max="1" width="30.140625" style="14" customWidth="1"/>
    <col min="2" max="2" width="15.5703125" style="14" customWidth="1"/>
    <col min="3" max="3" width="17.42578125" style="14" customWidth="1"/>
    <col min="4" max="4" width="18" style="14" customWidth="1"/>
    <col min="5" max="5" width="14.42578125" style="14" customWidth="1"/>
    <col min="6" max="6" width="17.42578125" style="14" customWidth="1"/>
    <col min="7" max="7" width="26.28515625" style="17" customWidth="1"/>
    <col min="8" max="9" width="12.5703125" style="14" customWidth="1"/>
    <col min="10" max="10" width="15.28515625" style="14" customWidth="1"/>
    <col min="11" max="11" width="16.7109375" style="41" customWidth="1"/>
    <col min="12" max="12" width="14.28515625" style="14" customWidth="1"/>
    <col min="13" max="13" width="14.140625" style="14" customWidth="1"/>
    <col min="14" max="14" width="17.28515625" style="14" customWidth="1"/>
    <col min="15" max="15" width="16.7109375" style="14" customWidth="1"/>
    <col min="16" max="16" width="16" style="14" customWidth="1"/>
    <col min="17" max="16384" width="8.7109375" style="14"/>
  </cols>
  <sheetData>
    <row r="1" spans="1:16">
      <c r="K1" s="73"/>
      <c r="M1" s="3"/>
    </row>
    <row r="2" spans="1:16" ht="18.75">
      <c r="A2" s="142" t="s">
        <v>40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8.75">
      <c r="A3" s="142" t="s">
        <v>48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16" ht="18.75">
      <c r="A4" s="142" t="s">
        <v>71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>
      <c r="A5" s="143" t="s">
        <v>10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</row>
    <row r="6" spans="1:16" ht="18.75">
      <c r="A6" s="144" t="s">
        <v>49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5.75">
      <c r="A7" s="145" t="s">
        <v>25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>
      <c r="K8" s="73"/>
    </row>
    <row r="9" spans="1:16" ht="27" customHeight="1">
      <c r="A9" s="136" t="s">
        <v>11</v>
      </c>
      <c r="B9" s="140" t="s">
        <v>27</v>
      </c>
      <c r="C9" s="141"/>
      <c r="D9" s="137" t="s">
        <v>12</v>
      </c>
      <c r="E9" s="140" t="s">
        <v>55</v>
      </c>
      <c r="F9" s="146"/>
      <c r="G9" s="146"/>
      <c r="H9" s="146"/>
      <c r="I9" s="146"/>
      <c r="J9" s="146"/>
      <c r="K9" s="150" t="s">
        <v>13</v>
      </c>
      <c r="L9" s="153" t="s">
        <v>29</v>
      </c>
      <c r="M9" s="153" t="s">
        <v>30</v>
      </c>
      <c r="N9" s="135" t="s">
        <v>31</v>
      </c>
      <c r="O9" s="135"/>
      <c r="P9" s="135"/>
    </row>
    <row r="10" spans="1:16" ht="88.5" customHeight="1">
      <c r="A10" s="136"/>
      <c r="B10" s="137" t="s">
        <v>21</v>
      </c>
      <c r="C10" s="137" t="s">
        <v>41</v>
      </c>
      <c r="D10" s="156"/>
      <c r="E10" s="137" t="s">
        <v>21</v>
      </c>
      <c r="F10" s="138" t="s">
        <v>20</v>
      </c>
      <c r="G10" s="146"/>
      <c r="H10" s="146"/>
      <c r="I10" s="8"/>
      <c r="J10" s="137" t="s">
        <v>19</v>
      </c>
      <c r="K10" s="151"/>
      <c r="L10" s="154"/>
      <c r="M10" s="154"/>
      <c r="N10" s="135"/>
      <c r="O10" s="135"/>
      <c r="P10" s="135"/>
    </row>
    <row r="11" spans="1:16" ht="276" customHeight="1">
      <c r="A11" s="136"/>
      <c r="B11" s="148"/>
      <c r="C11" s="148"/>
      <c r="D11" s="156"/>
      <c r="E11" s="147"/>
      <c r="F11" s="116" t="s">
        <v>24</v>
      </c>
      <c r="G11" s="116" t="s">
        <v>22</v>
      </c>
      <c r="H11" s="6" t="s">
        <v>23</v>
      </c>
      <c r="I11" s="6" t="s">
        <v>44</v>
      </c>
      <c r="J11" s="148"/>
      <c r="K11" s="152"/>
      <c r="L11" s="155"/>
      <c r="M11" s="155"/>
      <c r="N11" s="9" t="s">
        <v>45</v>
      </c>
      <c r="O11" s="9" t="s">
        <v>46</v>
      </c>
      <c r="P11" s="9" t="s">
        <v>47</v>
      </c>
    </row>
    <row r="12" spans="1:16" ht="19.5" customHeight="1">
      <c r="A12" s="137"/>
      <c r="B12" s="138" t="s">
        <v>28</v>
      </c>
      <c r="C12" s="139"/>
      <c r="D12" s="115" t="s">
        <v>0</v>
      </c>
      <c r="E12" s="115" t="s">
        <v>1</v>
      </c>
      <c r="F12" s="115" t="s">
        <v>1</v>
      </c>
      <c r="G12" s="115" t="s">
        <v>1</v>
      </c>
      <c r="H12" s="115" t="s">
        <v>1</v>
      </c>
      <c r="I12" s="115" t="s">
        <v>1</v>
      </c>
      <c r="J12" s="115" t="s">
        <v>1</v>
      </c>
      <c r="K12" s="75" t="s">
        <v>18</v>
      </c>
      <c r="L12" s="115" t="s">
        <v>17</v>
      </c>
      <c r="M12" s="115" t="s">
        <v>17</v>
      </c>
      <c r="N12" s="115" t="s">
        <v>1</v>
      </c>
      <c r="O12" s="115" t="s">
        <v>1</v>
      </c>
      <c r="P12" s="115" t="s">
        <v>1</v>
      </c>
    </row>
    <row r="13" spans="1:16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  <c r="J13" s="7">
        <v>10</v>
      </c>
      <c r="K13" s="76">
        <v>11</v>
      </c>
      <c r="L13" s="7">
        <v>12</v>
      </c>
      <c r="M13" s="7">
        <v>13</v>
      </c>
      <c r="N13" s="7">
        <v>14</v>
      </c>
      <c r="O13" s="7">
        <v>15</v>
      </c>
      <c r="P13" s="7">
        <v>16</v>
      </c>
    </row>
    <row r="14" spans="1:16" ht="47.1" customHeight="1">
      <c r="A14" s="19" t="s">
        <v>14</v>
      </c>
      <c r="B14" s="20"/>
      <c r="C14" s="21"/>
      <c r="D14" s="22"/>
      <c r="E14" s="22"/>
      <c r="F14" s="22"/>
      <c r="G14" s="23"/>
      <c r="H14" s="22"/>
      <c r="I14" s="22"/>
      <c r="J14" s="22"/>
      <c r="K14" s="42"/>
      <c r="L14" s="22"/>
      <c r="M14" s="22"/>
      <c r="N14" s="24"/>
      <c r="O14" s="24"/>
      <c r="P14" s="24"/>
    </row>
    <row r="15" spans="1:16" ht="15.75" customHeight="1">
      <c r="A15" s="25" t="s">
        <v>56</v>
      </c>
      <c r="B15" s="43">
        <f>B17+B18+B19+B24</f>
        <v>851</v>
      </c>
      <c r="C15" s="21" t="s">
        <v>37</v>
      </c>
      <c r="D15" s="43">
        <f t="shared" ref="D15:J15" si="0">D17+D18+D19+D24</f>
        <v>674</v>
      </c>
      <c r="E15" s="43">
        <f t="shared" si="0"/>
        <v>12207.484</v>
      </c>
      <c r="F15" s="43">
        <f t="shared" si="0"/>
        <v>9.3970000000000002</v>
      </c>
      <c r="G15" s="43">
        <f>G17+G18+G19+G24</f>
        <v>56.284999999999997</v>
      </c>
      <c r="H15" s="43">
        <f>H17+H18+H19+H24</f>
        <v>10537.29</v>
      </c>
      <c r="I15" s="43">
        <f t="shared" si="0"/>
        <v>1604.5119999999999</v>
      </c>
      <c r="J15" s="43">
        <f t="shared" si="0"/>
        <v>0</v>
      </c>
      <c r="K15" s="122">
        <f>(H15+I15)/D15*1000</f>
        <v>18014.543026706237</v>
      </c>
      <c r="L15" s="44" t="s">
        <v>2</v>
      </c>
      <c r="M15" s="44" t="s">
        <v>2</v>
      </c>
      <c r="N15" s="24"/>
      <c r="O15" s="24"/>
      <c r="P15" s="24"/>
    </row>
    <row r="16" spans="1:16" ht="15.75" customHeight="1">
      <c r="A16" s="26" t="s">
        <v>3</v>
      </c>
      <c r="B16" s="46"/>
      <c r="C16" s="27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24"/>
      <c r="O16" s="24"/>
      <c r="P16" s="24"/>
    </row>
    <row r="17" spans="1:16" ht="15.75" customHeight="1">
      <c r="A17" s="25" t="s">
        <v>4</v>
      </c>
      <c r="B17" s="43">
        <v>12</v>
      </c>
      <c r="C17" s="21" t="s">
        <v>37</v>
      </c>
      <c r="D17" s="44">
        <v>12</v>
      </c>
      <c r="E17" s="44">
        <f>F17+G17+H17+J17</f>
        <v>326.30099999999999</v>
      </c>
      <c r="F17" s="44"/>
      <c r="G17" s="44">
        <v>4.7990000000000004</v>
      </c>
      <c r="H17" s="44">
        <v>321.50200000000001</v>
      </c>
      <c r="I17" s="44"/>
      <c r="J17" s="44"/>
      <c r="K17" s="45">
        <f>(E17/D17)*1000</f>
        <v>27191.75</v>
      </c>
      <c r="L17" s="44" t="s">
        <v>2</v>
      </c>
      <c r="M17" s="44" t="s">
        <v>2</v>
      </c>
      <c r="N17" s="24"/>
      <c r="O17" s="24"/>
      <c r="P17" s="24"/>
    </row>
    <row r="18" spans="1:16" ht="66" customHeight="1">
      <c r="A18" s="25" t="s">
        <v>33</v>
      </c>
      <c r="B18" s="43">
        <v>24</v>
      </c>
      <c r="C18" s="21" t="s">
        <v>37</v>
      </c>
      <c r="D18" s="44">
        <v>24</v>
      </c>
      <c r="E18" s="44">
        <f t="shared" ref="E18:E23" si="1">F18+G18+H18+J18</f>
        <v>835.59500000000003</v>
      </c>
      <c r="F18" s="44">
        <v>6.6879999999999997</v>
      </c>
      <c r="G18" s="44"/>
      <c r="H18" s="44">
        <v>828.90700000000004</v>
      </c>
      <c r="I18" s="44"/>
      <c r="J18" s="44"/>
      <c r="K18" s="45">
        <f t="shared" ref="K18:K24" si="2">(E18/D18)*1000</f>
        <v>34816.458333333336</v>
      </c>
      <c r="L18" s="44" t="s">
        <v>2</v>
      </c>
      <c r="M18" s="44" t="s">
        <v>2</v>
      </c>
      <c r="N18" s="24"/>
      <c r="O18" s="24"/>
      <c r="P18" s="24"/>
    </row>
    <row r="19" spans="1:16" ht="86.25" customHeight="1">
      <c r="A19" s="25" t="s">
        <v>32</v>
      </c>
      <c r="B19" s="43">
        <v>267.60000000000002</v>
      </c>
      <c r="C19" s="43">
        <v>6.75</v>
      </c>
      <c r="D19" s="44">
        <v>224</v>
      </c>
      <c r="E19" s="44">
        <f>F19+G19+H19+J19</f>
        <v>5421.1809999999996</v>
      </c>
      <c r="F19" s="44">
        <v>2.7090000000000001</v>
      </c>
      <c r="G19" s="44">
        <v>51.485999999999997</v>
      </c>
      <c r="H19" s="44">
        <v>5366.9859999999999</v>
      </c>
      <c r="I19" s="44"/>
      <c r="J19" s="44"/>
      <c r="K19" s="45">
        <f t="shared" si="2"/>
        <v>24201.700892857141</v>
      </c>
      <c r="L19" s="48">
        <f>(K19/26400)*100</f>
        <v>91.673109442640694</v>
      </c>
      <c r="M19" s="48">
        <f>(K19/24615.7)*100</f>
        <v>98.318150175932999</v>
      </c>
      <c r="N19" s="61">
        <v>8.5779999999999994</v>
      </c>
      <c r="O19" s="24"/>
      <c r="P19" s="24"/>
    </row>
    <row r="20" spans="1:16" ht="18.75" hidden="1">
      <c r="A20" s="25" t="s">
        <v>42</v>
      </c>
      <c r="B20" s="43"/>
      <c r="C20" s="21" t="s">
        <v>37</v>
      </c>
      <c r="D20" s="44"/>
      <c r="E20" s="44">
        <f t="shared" si="1"/>
        <v>0</v>
      </c>
      <c r="F20" s="44"/>
      <c r="G20" s="44"/>
      <c r="H20" s="44"/>
      <c r="I20" s="44"/>
      <c r="J20" s="44"/>
      <c r="K20" s="45" t="e">
        <f t="shared" si="2"/>
        <v>#DIV/0!</v>
      </c>
      <c r="L20" s="44"/>
      <c r="M20" s="44"/>
      <c r="N20" s="24"/>
      <c r="O20" s="24"/>
      <c r="P20" s="24"/>
    </row>
    <row r="21" spans="1:16" ht="94.5" hidden="1">
      <c r="A21" s="25" t="s">
        <v>34</v>
      </c>
      <c r="B21" s="47"/>
      <c r="C21" s="21" t="s">
        <v>37</v>
      </c>
      <c r="D21" s="44"/>
      <c r="E21" s="44">
        <f t="shared" si="1"/>
        <v>0</v>
      </c>
      <c r="F21" s="44"/>
      <c r="G21" s="44"/>
      <c r="H21" s="44"/>
      <c r="I21" s="44"/>
      <c r="J21" s="44"/>
      <c r="K21" s="45" t="e">
        <f t="shared" si="2"/>
        <v>#DIV/0!</v>
      </c>
      <c r="L21" s="44"/>
      <c r="M21" s="44"/>
      <c r="N21" s="24"/>
      <c r="O21" s="24"/>
      <c r="P21" s="24"/>
    </row>
    <row r="22" spans="1:16" ht="78.75" hidden="1">
      <c r="A22" s="25" t="s">
        <v>35</v>
      </c>
      <c r="B22" s="47"/>
      <c r="C22" s="21" t="s">
        <v>37</v>
      </c>
      <c r="D22" s="44"/>
      <c r="E22" s="44">
        <f t="shared" si="1"/>
        <v>0</v>
      </c>
      <c r="F22" s="44"/>
      <c r="G22" s="44"/>
      <c r="H22" s="44"/>
      <c r="I22" s="44"/>
      <c r="J22" s="44"/>
      <c r="K22" s="45" t="e">
        <f t="shared" si="2"/>
        <v>#DIV/0!</v>
      </c>
      <c r="L22" s="44"/>
      <c r="M22" s="44"/>
      <c r="N22" s="24"/>
      <c r="O22" s="24"/>
      <c r="P22" s="24"/>
    </row>
    <row r="23" spans="1:16" ht="35.25" hidden="1" customHeight="1">
      <c r="A23" s="25" t="s">
        <v>7</v>
      </c>
      <c r="B23" s="43"/>
      <c r="C23" s="21" t="s">
        <v>37</v>
      </c>
      <c r="D23" s="44"/>
      <c r="E23" s="44">
        <f t="shared" si="1"/>
        <v>0</v>
      </c>
      <c r="F23" s="44"/>
      <c r="G23" s="44"/>
      <c r="H23" s="44"/>
      <c r="I23" s="44"/>
      <c r="J23" s="44"/>
      <c r="K23" s="45" t="e">
        <f t="shared" si="2"/>
        <v>#DIV/0!</v>
      </c>
      <c r="L23" s="44"/>
      <c r="M23" s="44"/>
      <c r="N23" s="24"/>
      <c r="O23" s="24"/>
      <c r="P23" s="24"/>
    </row>
    <row r="24" spans="1:16" ht="48.75" customHeight="1">
      <c r="A24" s="25" t="s">
        <v>5</v>
      </c>
      <c r="B24" s="43">
        <v>547.4</v>
      </c>
      <c r="C24" s="21" t="s">
        <v>37</v>
      </c>
      <c r="D24" s="44">
        <v>414</v>
      </c>
      <c r="E24" s="44">
        <f>H24+I24</f>
        <v>5624.4070000000002</v>
      </c>
      <c r="F24" s="44">
        <v>0</v>
      </c>
      <c r="G24" s="44"/>
      <c r="H24" s="44">
        <v>4019.895</v>
      </c>
      <c r="I24" s="44">
        <v>1604.5119999999999</v>
      </c>
      <c r="J24" s="44"/>
      <c r="K24" s="45">
        <f t="shared" si="2"/>
        <v>13585.524154589371</v>
      </c>
      <c r="L24" s="44" t="s">
        <v>2</v>
      </c>
      <c r="M24" s="44" t="s">
        <v>2</v>
      </c>
      <c r="N24" s="24"/>
      <c r="O24" s="24"/>
      <c r="P24" s="24"/>
    </row>
    <row r="25" spans="1:16" ht="37.5" customHeight="1">
      <c r="A25" s="49" t="s">
        <v>15</v>
      </c>
      <c r="B25" s="50"/>
      <c r="C25" s="50"/>
      <c r="D25" s="51"/>
      <c r="E25" s="51"/>
      <c r="F25" s="51"/>
      <c r="G25" s="51"/>
      <c r="H25" s="51"/>
      <c r="I25" s="51"/>
      <c r="J25" s="51"/>
      <c r="K25" s="52"/>
      <c r="L25" s="51"/>
      <c r="M25" s="51"/>
      <c r="N25" s="29"/>
      <c r="O25" s="29"/>
      <c r="P25" s="29"/>
    </row>
    <row r="26" spans="1:16" ht="19.5" customHeight="1">
      <c r="A26" s="28" t="s">
        <v>56</v>
      </c>
      <c r="B26" s="50">
        <f>B28+B29+B30+B37+B38</f>
        <v>1149.3900000000001</v>
      </c>
      <c r="C26" s="30" t="s">
        <v>37</v>
      </c>
      <c r="D26" s="50">
        <f t="shared" ref="D26:J26" si="3">D28+D29+D30+D37+D38</f>
        <v>824.5</v>
      </c>
      <c r="E26" s="50">
        <f t="shared" si="3"/>
        <v>18611.751</v>
      </c>
      <c r="F26" s="50">
        <f t="shared" si="3"/>
        <v>75.445999999999998</v>
      </c>
      <c r="G26" s="50">
        <f t="shared" si="3"/>
        <v>93.804000000000002</v>
      </c>
      <c r="H26" s="50">
        <f>H28+H29+H30+H37+H38</f>
        <v>18442.501</v>
      </c>
      <c r="I26" s="50">
        <f t="shared" si="3"/>
        <v>0</v>
      </c>
      <c r="J26" s="50">
        <f t="shared" si="3"/>
        <v>0</v>
      </c>
      <c r="K26" s="122">
        <f>(H26+I26)/D26*1000</f>
        <v>22368.103092783505</v>
      </c>
      <c r="L26" s="51" t="s">
        <v>2</v>
      </c>
      <c r="M26" s="51" t="s">
        <v>2</v>
      </c>
      <c r="N26" s="29"/>
      <c r="O26" s="29"/>
      <c r="P26" s="29"/>
    </row>
    <row r="27" spans="1:16" ht="15.75" customHeight="1">
      <c r="A27" s="31" t="s">
        <v>3</v>
      </c>
      <c r="B27" s="53"/>
      <c r="C27" s="53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29"/>
      <c r="O27" s="29"/>
      <c r="P27" s="29"/>
    </row>
    <row r="28" spans="1:16" ht="30.75" customHeight="1">
      <c r="A28" s="28" t="s">
        <v>4</v>
      </c>
      <c r="B28" s="50">
        <v>23</v>
      </c>
      <c r="C28" s="30" t="s">
        <v>37</v>
      </c>
      <c r="D28" s="51">
        <v>22</v>
      </c>
      <c r="E28" s="51">
        <f>F28+G28+H28</f>
        <v>1238.0819999999999</v>
      </c>
      <c r="F28" s="51">
        <v>25.600999999999999</v>
      </c>
      <c r="G28" s="51">
        <v>0.54700000000000004</v>
      </c>
      <c r="H28" s="51">
        <v>1211.934</v>
      </c>
      <c r="I28" s="51"/>
      <c r="J28" s="51"/>
      <c r="K28" s="52">
        <f>(E28/D28)*1000</f>
        <v>56276.454545454544</v>
      </c>
      <c r="L28" s="51" t="s">
        <v>2</v>
      </c>
      <c r="M28" s="51" t="s">
        <v>2</v>
      </c>
      <c r="N28" s="29"/>
      <c r="O28" s="29"/>
      <c r="P28" s="29"/>
    </row>
    <row r="29" spans="1:16" ht="138" customHeight="1">
      <c r="A29" s="28" t="s">
        <v>43</v>
      </c>
      <c r="B29" s="50">
        <v>45.75</v>
      </c>
      <c r="C29" s="30" t="s">
        <v>37</v>
      </c>
      <c r="D29" s="51">
        <v>44</v>
      </c>
      <c r="E29" s="51">
        <f t="shared" ref="E29:E38" si="4">F29+G29+H29</f>
        <v>2390.1749999999997</v>
      </c>
      <c r="F29" s="51">
        <v>8.1760000000000002</v>
      </c>
      <c r="G29" s="51"/>
      <c r="H29" s="51">
        <v>2381.9989999999998</v>
      </c>
      <c r="I29" s="51"/>
      <c r="J29" s="51"/>
      <c r="K29" s="52">
        <f t="shared" ref="K29:K49" si="5">(E29/D29)*1000</f>
        <v>54322.159090909081</v>
      </c>
      <c r="L29" s="51" t="s">
        <v>2</v>
      </c>
      <c r="M29" s="51" t="s">
        <v>2</v>
      </c>
      <c r="N29" s="29"/>
      <c r="O29" s="29"/>
      <c r="P29" s="29"/>
    </row>
    <row r="30" spans="1:16" ht="97.5" customHeight="1">
      <c r="A30" s="28" t="s">
        <v>57</v>
      </c>
      <c r="B30" s="50">
        <v>683.44</v>
      </c>
      <c r="C30" s="50">
        <v>20.03</v>
      </c>
      <c r="D30" s="51">
        <v>432.5</v>
      </c>
      <c r="E30" s="51">
        <f>F30+G30+H30</f>
        <v>10779.276</v>
      </c>
      <c r="F30" s="51">
        <v>41.668999999999997</v>
      </c>
      <c r="G30" s="51">
        <v>93.257000000000005</v>
      </c>
      <c r="H30" s="51">
        <v>10644.35</v>
      </c>
      <c r="I30" s="51"/>
      <c r="J30" s="51"/>
      <c r="K30" s="52">
        <f t="shared" si="5"/>
        <v>24923.181502890173</v>
      </c>
      <c r="L30" s="60">
        <f>(K30/26500)*100</f>
        <v>94.049741520340277</v>
      </c>
      <c r="M30" s="60">
        <f>(K30/26543.96)*100</f>
        <v>93.893983802304462</v>
      </c>
      <c r="N30" s="63">
        <v>41.862000000000002</v>
      </c>
      <c r="O30" s="29"/>
      <c r="P30" s="29"/>
    </row>
    <row r="31" spans="1:16" ht="17.25" customHeight="1">
      <c r="A31" s="31" t="s">
        <v>26</v>
      </c>
      <c r="B31" s="50"/>
      <c r="C31" s="50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29"/>
      <c r="O31" s="29"/>
      <c r="P31" s="29"/>
    </row>
    <row r="32" spans="1:16" s="59" customFormat="1" ht="22.5" customHeight="1">
      <c r="A32" s="31" t="s">
        <v>39</v>
      </c>
      <c r="B32" s="56">
        <v>587.58000000000004</v>
      </c>
      <c r="C32" s="53">
        <v>20.03</v>
      </c>
      <c r="D32" s="89">
        <v>400</v>
      </c>
      <c r="E32" s="51">
        <f>F32+G32+H32</f>
        <v>9980.7509999999984</v>
      </c>
      <c r="F32" s="57">
        <v>40.765999999999998</v>
      </c>
      <c r="G32" s="57">
        <v>93.257000000000005</v>
      </c>
      <c r="H32" s="57">
        <v>9846.7279999999992</v>
      </c>
      <c r="I32" s="57"/>
      <c r="J32" s="57"/>
      <c r="K32" s="52">
        <f t="shared" si="5"/>
        <v>24951.877499999995</v>
      </c>
      <c r="L32" s="60">
        <f>(K32/26500)*100</f>
        <v>94.158028301886773</v>
      </c>
      <c r="M32" s="60">
        <f>(K32/26543.96)*100</f>
        <v>94.00209124787709</v>
      </c>
      <c r="N32" s="62">
        <v>41.862000000000002</v>
      </c>
      <c r="O32" s="58"/>
      <c r="P32" s="58"/>
    </row>
    <row r="33" spans="1:16" ht="81" hidden="1" customHeight="1">
      <c r="A33" s="31" t="s">
        <v>38</v>
      </c>
      <c r="B33" s="54"/>
      <c r="C33" s="50"/>
      <c r="D33" s="51"/>
      <c r="E33" s="51">
        <f t="shared" si="4"/>
        <v>0</v>
      </c>
      <c r="F33" s="51"/>
      <c r="G33" s="51"/>
      <c r="H33" s="51"/>
      <c r="I33" s="51"/>
      <c r="J33" s="51"/>
      <c r="K33" s="52" t="e">
        <f t="shared" si="5"/>
        <v>#DIV/0!</v>
      </c>
      <c r="L33" s="51"/>
      <c r="M33" s="51"/>
      <c r="N33" s="29"/>
      <c r="O33" s="29"/>
      <c r="P33" s="29"/>
    </row>
    <row r="34" spans="1:16" ht="18.75" hidden="1">
      <c r="A34" s="28" t="s">
        <v>42</v>
      </c>
      <c r="B34" s="50"/>
      <c r="C34" s="30" t="s">
        <v>37</v>
      </c>
      <c r="D34" s="51"/>
      <c r="E34" s="51">
        <f t="shared" si="4"/>
        <v>0</v>
      </c>
      <c r="F34" s="51"/>
      <c r="G34" s="51"/>
      <c r="H34" s="51"/>
      <c r="I34" s="51"/>
      <c r="J34" s="51"/>
      <c r="K34" s="52" t="e">
        <f t="shared" si="5"/>
        <v>#DIV/0!</v>
      </c>
      <c r="L34" s="51"/>
      <c r="M34" s="51"/>
      <c r="N34" s="29"/>
      <c r="O34" s="29"/>
      <c r="P34" s="29"/>
    </row>
    <row r="35" spans="1:16" ht="94.5" hidden="1">
      <c r="A35" s="28" t="s">
        <v>34</v>
      </c>
      <c r="B35" s="55"/>
      <c r="C35" s="30" t="s">
        <v>37</v>
      </c>
      <c r="D35" s="51"/>
      <c r="E35" s="51">
        <f t="shared" si="4"/>
        <v>0</v>
      </c>
      <c r="F35" s="51"/>
      <c r="G35" s="51"/>
      <c r="H35" s="51"/>
      <c r="I35" s="51"/>
      <c r="J35" s="51"/>
      <c r="K35" s="52" t="e">
        <f t="shared" si="5"/>
        <v>#DIV/0!</v>
      </c>
      <c r="L35" s="51"/>
      <c r="M35" s="51"/>
      <c r="N35" s="29"/>
      <c r="O35" s="29"/>
      <c r="P35" s="29"/>
    </row>
    <row r="36" spans="1:16" ht="78.75" hidden="1">
      <c r="A36" s="28" t="s">
        <v>35</v>
      </c>
      <c r="B36" s="55"/>
      <c r="C36" s="30" t="s">
        <v>37</v>
      </c>
      <c r="D36" s="51"/>
      <c r="E36" s="51">
        <f t="shared" si="4"/>
        <v>0</v>
      </c>
      <c r="F36" s="51"/>
      <c r="G36" s="51"/>
      <c r="H36" s="51"/>
      <c r="I36" s="51"/>
      <c r="J36" s="51"/>
      <c r="K36" s="52" t="e">
        <f t="shared" si="5"/>
        <v>#DIV/0!</v>
      </c>
      <c r="L36" s="51"/>
      <c r="M36" s="51"/>
      <c r="N36" s="29"/>
      <c r="O36" s="29"/>
      <c r="P36" s="29"/>
    </row>
    <row r="37" spans="1:16" ht="37.5" customHeight="1">
      <c r="A37" s="28" t="s">
        <v>7</v>
      </c>
      <c r="B37" s="50">
        <v>9</v>
      </c>
      <c r="C37" s="30" t="s">
        <v>37</v>
      </c>
      <c r="D37" s="51">
        <v>9</v>
      </c>
      <c r="E37" s="51">
        <f t="shared" si="4"/>
        <v>180.48</v>
      </c>
      <c r="F37" s="51">
        <v>0</v>
      </c>
      <c r="G37" s="51"/>
      <c r="H37" s="51">
        <v>180.48</v>
      </c>
      <c r="I37" s="51"/>
      <c r="J37" s="51"/>
      <c r="K37" s="52">
        <f t="shared" si="5"/>
        <v>20053.333333333332</v>
      </c>
      <c r="L37" s="51"/>
      <c r="M37" s="51"/>
      <c r="N37" s="29"/>
      <c r="O37" s="29"/>
      <c r="P37" s="29"/>
    </row>
    <row r="38" spans="1:16" ht="33" customHeight="1">
      <c r="A38" s="28" t="s">
        <v>5</v>
      </c>
      <c r="B38" s="50">
        <v>388.2</v>
      </c>
      <c r="C38" s="30" t="s">
        <v>37</v>
      </c>
      <c r="D38" s="51">
        <v>317</v>
      </c>
      <c r="E38" s="51">
        <f t="shared" si="4"/>
        <v>4023.7379999999998</v>
      </c>
      <c r="F38" s="51"/>
      <c r="G38" s="51"/>
      <c r="H38" s="51">
        <v>4023.7379999999998</v>
      </c>
      <c r="I38" s="51"/>
      <c r="J38" s="51"/>
      <c r="K38" s="52">
        <f t="shared" si="5"/>
        <v>12693.179810725551</v>
      </c>
      <c r="L38" s="51" t="s">
        <v>2</v>
      </c>
      <c r="M38" s="51" t="s">
        <v>2</v>
      </c>
      <c r="N38" s="29"/>
      <c r="O38" s="29"/>
      <c r="P38" s="29"/>
    </row>
    <row r="39" spans="1:16" ht="54" customHeight="1">
      <c r="A39" s="64" t="s">
        <v>16</v>
      </c>
      <c r="B39" s="33"/>
      <c r="C39" s="33"/>
      <c r="D39" s="34"/>
      <c r="E39" s="34"/>
      <c r="F39" s="34"/>
      <c r="G39" s="35"/>
      <c r="H39" s="34"/>
      <c r="I39" s="34"/>
      <c r="J39" s="34"/>
      <c r="K39" s="71"/>
      <c r="L39" s="34"/>
      <c r="M39" s="34"/>
      <c r="N39" s="36"/>
      <c r="O39" s="36"/>
      <c r="P39" s="36"/>
    </row>
    <row r="40" spans="1:16" ht="15.6" customHeight="1">
      <c r="A40" s="32" t="s">
        <v>56</v>
      </c>
      <c r="B40" s="33">
        <f>B42+B43+B44+B49</f>
        <v>133.94999999999999</v>
      </c>
      <c r="C40" s="37" t="s">
        <v>37</v>
      </c>
      <c r="D40" s="33">
        <f t="shared" ref="D40:H40" si="6">D42+D43+D44+D49</f>
        <v>76.5</v>
      </c>
      <c r="E40" s="33">
        <f t="shared" si="6"/>
        <v>1706.5309999999999</v>
      </c>
      <c r="F40" s="33">
        <f t="shared" si="6"/>
        <v>8.6859999999999999</v>
      </c>
      <c r="G40" s="33">
        <f t="shared" si="6"/>
        <v>0</v>
      </c>
      <c r="H40" s="33">
        <f t="shared" si="6"/>
        <v>0</v>
      </c>
      <c r="I40" s="33">
        <f>I42+I43+I44+I49</f>
        <v>1697.845</v>
      </c>
      <c r="J40" s="33">
        <f t="shared" ref="J40" si="7">J42+J43+J44+J49</f>
        <v>0</v>
      </c>
      <c r="K40" s="123">
        <f>(H40+I40)/D40*1000</f>
        <v>22194.052287581697</v>
      </c>
      <c r="L40" s="35" t="s">
        <v>2</v>
      </c>
      <c r="M40" s="35" t="s">
        <v>2</v>
      </c>
      <c r="N40" s="65"/>
      <c r="O40" s="65"/>
      <c r="P40" s="65"/>
    </row>
    <row r="41" spans="1:16" ht="15.75" customHeight="1">
      <c r="A41" s="38" t="s">
        <v>3</v>
      </c>
      <c r="B41" s="66"/>
      <c r="C41" s="66"/>
      <c r="D41" s="35"/>
      <c r="E41" s="35"/>
      <c r="F41" s="35"/>
      <c r="G41" s="35"/>
      <c r="H41" s="35"/>
      <c r="I41" s="35"/>
      <c r="J41" s="35"/>
      <c r="K41" s="71"/>
      <c r="L41" s="35"/>
      <c r="M41" s="35"/>
      <c r="N41" s="65"/>
      <c r="O41" s="65"/>
      <c r="P41" s="65"/>
    </row>
    <row r="42" spans="1:16" ht="15.6" customHeight="1">
      <c r="A42" s="32" t="s">
        <v>4</v>
      </c>
      <c r="B42" s="67">
        <v>4</v>
      </c>
      <c r="C42" s="37" t="s">
        <v>37</v>
      </c>
      <c r="D42" s="70">
        <v>4</v>
      </c>
      <c r="E42" s="70">
        <f>F42+G42+H42+I42</f>
        <v>146.386</v>
      </c>
      <c r="F42" s="70">
        <v>3.1459999999999999</v>
      </c>
      <c r="G42" s="70"/>
      <c r="H42" s="70">
        <v>0</v>
      </c>
      <c r="I42" s="70">
        <v>143.24</v>
      </c>
      <c r="J42" s="70"/>
      <c r="K42" s="71">
        <f t="shared" si="5"/>
        <v>36596.5</v>
      </c>
      <c r="L42" s="70" t="s">
        <v>2</v>
      </c>
      <c r="M42" s="70" t="s">
        <v>2</v>
      </c>
      <c r="N42" s="65"/>
      <c r="O42" s="65"/>
      <c r="P42" s="65"/>
    </row>
    <row r="43" spans="1:16" ht="69" customHeight="1">
      <c r="A43" s="32" t="s">
        <v>33</v>
      </c>
      <c r="B43" s="67">
        <v>7</v>
      </c>
      <c r="C43" s="37" t="s">
        <v>37</v>
      </c>
      <c r="D43" s="70">
        <v>4</v>
      </c>
      <c r="E43" s="70">
        <f>F43+G43+H43+I43</f>
        <v>181.87799999999999</v>
      </c>
      <c r="F43" s="70">
        <v>2.831</v>
      </c>
      <c r="G43" s="70"/>
      <c r="H43" s="70">
        <v>0</v>
      </c>
      <c r="I43" s="70">
        <v>179.047</v>
      </c>
      <c r="J43" s="70"/>
      <c r="K43" s="71">
        <f t="shared" si="5"/>
        <v>45469.5</v>
      </c>
      <c r="L43" s="70" t="s">
        <v>2</v>
      </c>
      <c r="M43" s="70" t="s">
        <v>2</v>
      </c>
      <c r="N43" s="65"/>
      <c r="O43" s="65"/>
      <c r="P43" s="65"/>
    </row>
    <row r="44" spans="1:16" ht="94.5" customHeight="1">
      <c r="A44" s="39" t="s">
        <v>36</v>
      </c>
      <c r="B44" s="68">
        <v>71.599999999999994</v>
      </c>
      <c r="C44" s="68">
        <v>6.19</v>
      </c>
      <c r="D44" s="70">
        <v>41.5</v>
      </c>
      <c r="E44" s="70">
        <f t="shared" ref="E44:E49" si="8">F44+G44+H44+I44</f>
        <v>994.95899999999995</v>
      </c>
      <c r="F44" s="70">
        <v>2.7090000000000001</v>
      </c>
      <c r="G44" s="70"/>
      <c r="H44" s="70">
        <v>0</v>
      </c>
      <c r="I44" s="70">
        <v>992.25</v>
      </c>
      <c r="J44" s="70"/>
      <c r="K44" s="71">
        <f t="shared" si="5"/>
        <v>23974.915662650601</v>
      </c>
      <c r="L44" s="74">
        <f>(K44/24800)*100</f>
        <v>96.673047026816931</v>
      </c>
      <c r="M44" s="74">
        <f>(K44/25574)*100</f>
        <v>93.747226333974353</v>
      </c>
      <c r="N44" s="65"/>
      <c r="O44" s="65"/>
      <c r="P44" s="65"/>
    </row>
    <row r="45" spans="1:16" ht="18.75" hidden="1">
      <c r="A45" s="32" t="s">
        <v>42</v>
      </c>
      <c r="B45" s="67"/>
      <c r="C45" s="37" t="s">
        <v>37</v>
      </c>
      <c r="D45" s="70"/>
      <c r="E45" s="70">
        <f t="shared" si="8"/>
        <v>0</v>
      </c>
      <c r="F45" s="70"/>
      <c r="G45" s="70"/>
      <c r="H45" s="70"/>
      <c r="I45" s="70"/>
      <c r="J45" s="70"/>
      <c r="K45" s="71" t="e">
        <f t="shared" si="5"/>
        <v>#DIV/0!</v>
      </c>
      <c r="L45" s="70"/>
      <c r="M45" s="70"/>
      <c r="N45" s="65"/>
      <c r="O45" s="65"/>
      <c r="P45" s="65"/>
    </row>
    <row r="46" spans="1:16" ht="94.5" hidden="1">
      <c r="A46" s="32" t="s">
        <v>34</v>
      </c>
      <c r="B46" s="69"/>
      <c r="C46" s="37" t="s">
        <v>37</v>
      </c>
      <c r="D46" s="70"/>
      <c r="E46" s="70">
        <f t="shared" si="8"/>
        <v>0</v>
      </c>
      <c r="F46" s="70"/>
      <c r="G46" s="70"/>
      <c r="H46" s="70"/>
      <c r="I46" s="70"/>
      <c r="J46" s="70"/>
      <c r="K46" s="71" t="e">
        <f t="shared" si="5"/>
        <v>#DIV/0!</v>
      </c>
      <c r="L46" s="70"/>
      <c r="M46" s="70"/>
      <c r="N46" s="65"/>
      <c r="O46" s="65"/>
      <c r="P46" s="65"/>
    </row>
    <row r="47" spans="1:16" ht="78.75" hidden="1">
      <c r="A47" s="32" t="s">
        <v>35</v>
      </c>
      <c r="B47" s="69"/>
      <c r="C47" s="37" t="s">
        <v>37</v>
      </c>
      <c r="D47" s="70"/>
      <c r="E47" s="70">
        <f t="shared" si="8"/>
        <v>0</v>
      </c>
      <c r="F47" s="70"/>
      <c r="G47" s="70"/>
      <c r="H47" s="70"/>
      <c r="I47" s="70"/>
      <c r="J47" s="70"/>
      <c r="K47" s="71" t="e">
        <f t="shared" si="5"/>
        <v>#DIV/0!</v>
      </c>
      <c r="L47" s="70"/>
      <c r="M47" s="70"/>
      <c r="N47" s="65"/>
      <c r="O47" s="65"/>
      <c r="P47" s="65"/>
    </row>
    <row r="48" spans="1:16" ht="31.5" hidden="1" customHeight="1">
      <c r="A48" s="32" t="s">
        <v>7</v>
      </c>
      <c r="B48" s="67"/>
      <c r="C48" s="37" t="s">
        <v>37</v>
      </c>
      <c r="D48" s="70"/>
      <c r="E48" s="70">
        <f t="shared" si="8"/>
        <v>0</v>
      </c>
      <c r="F48" s="70"/>
      <c r="G48" s="70"/>
      <c r="H48" s="70"/>
      <c r="I48" s="70"/>
      <c r="J48" s="70"/>
      <c r="K48" s="71" t="e">
        <f t="shared" si="5"/>
        <v>#DIV/0!</v>
      </c>
      <c r="L48" s="70"/>
      <c r="M48" s="70"/>
      <c r="N48" s="65"/>
      <c r="O48" s="65"/>
      <c r="P48" s="65"/>
    </row>
    <row r="49" spans="1:16" ht="38.25" customHeight="1">
      <c r="A49" s="32" t="s">
        <v>6</v>
      </c>
      <c r="B49" s="67">
        <v>51.35</v>
      </c>
      <c r="C49" s="37" t="s">
        <v>37</v>
      </c>
      <c r="D49" s="70">
        <v>27</v>
      </c>
      <c r="E49" s="70">
        <f t="shared" si="8"/>
        <v>383.30799999999999</v>
      </c>
      <c r="F49" s="70"/>
      <c r="G49" s="70"/>
      <c r="H49" s="70">
        <v>0</v>
      </c>
      <c r="I49" s="70">
        <v>383.30799999999999</v>
      </c>
      <c r="J49" s="70"/>
      <c r="K49" s="71">
        <f t="shared" si="5"/>
        <v>14196.592592592593</v>
      </c>
      <c r="L49" s="70" t="s">
        <v>2</v>
      </c>
      <c r="M49" s="70" t="s">
        <v>2</v>
      </c>
      <c r="N49" s="65"/>
      <c r="O49" s="65"/>
      <c r="P49" s="65"/>
    </row>
    <row r="50" spans="1:16" ht="19.5" customHeight="1">
      <c r="A50" s="149" t="s">
        <v>58</v>
      </c>
      <c r="B50" s="149"/>
      <c r="C50" s="149"/>
      <c r="D50" s="149"/>
      <c r="E50" s="149"/>
      <c r="F50" s="149"/>
      <c r="G50" s="149"/>
      <c r="H50" s="149"/>
      <c r="I50" s="114"/>
      <c r="J50" s="1"/>
      <c r="K50" s="72"/>
      <c r="L50" s="5"/>
      <c r="M50" s="5"/>
      <c r="N50" s="15"/>
      <c r="O50" s="15"/>
      <c r="P50" s="15"/>
    </row>
    <row r="51" spans="1:16" ht="19.5" customHeight="1">
      <c r="A51" s="114"/>
      <c r="B51" s="114"/>
      <c r="C51" s="114"/>
      <c r="D51" s="114"/>
      <c r="E51" s="114"/>
      <c r="F51" s="114"/>
      <c r="G51" s="18"/>
      <c r="H51" s="114"/>
      <c r="I51" s="114"/>
      <c r="J51" s="1"/>
      <c r="K51" s="72"/>
      <c r="L51" s="5"/>
      <c r="M51" s="5"/>
      <c r="N51" s="15"/>
      <c r="O51" s="15"/>
      <c r="P51" s="15"/>
    </row>
    <row r="52" spans="1:16" s="105" customFormat="1" ht="21" customHeight="1">
      <c r="A52" s="101" t="s">
        <v>50</v>
      </c>
      <c r="B52" s="101"/>
      <c r="C52" s="101"/>
      <c r="D52" s="102"/>
      <c r="E52" s="101"/>
      <c r="F52" s="101" t="s">
        <v>66</v>
      </c>
      <c r="G52" s="103"/>
      <c r="H52" s="101"/>
      <c r="I52" s="101"/>
      <c r="J52" s="101"/>
      <c r="K52" s="104"/>
    </row>
    <row r="53" spans="1:16" ht="18.75">
      <c r="A53" s="2"/>
      <c r="B53" s="2"/>
      <c r="C53" s="2"/>
      <c r="D53" s="10" t="s">
        <v>8</v>
      </c>
      <c r="E53" s="2"/>
      <c r="F53" s="2"/>
      <c r="G53" s="117"/>
      <c r="H53" s="2"/>
      <c r="I53" s="2"/>
      <c r="J53" s="2"/>
      <c r="K53" s="40"/>
    </row>
    <row r="54" spans="1:16" ht="18.75">
      <c r="A54" s="117" t="s">
        <v>9</v>
      </c>
      <c r="B54" s="2"/>
      <c r="C54" s="2"/>
      <c r="D54" s="2"/>
      <c r="E54" s="2"/>
      <c r="F54" s="2"/>
      <c r="G54" s="117"/>
      <c r="H54" s="2"/>
      <c r="I54" s="2"/>
      <c r="J54" s="2"/>
      <c r="K54" s="73"/>
    </row>
    <row r="55" spans="1:16">
      <c r="K55" s="73"/>
    </row>
    <row r="56" spans="1:16">
      <c r="K56" s="73"/>
    </row>
    <row r="57" spans="1:16" ht="18.75">
      <c r="A57" s="2"/>
      <c r="K57" s="73"/>
    </row>
    <row r="58" spans="1:16" ht="18.75">
      <c r="A58" s="2"/>
      <c r="K58" s="73"/>
    </row>
    <row r="59" spans="1:16">
      <c r="K59" s="73"/>
    </row>
    <row r="60" spans="1:16">
      <c r="K60" s="73"/>
    </row>
    <row r="61" spans="1:16">
      <c r="K61" s="73"/>
    </row>
    <row r="62" spans="1:16">
      <c r="K62" s="73"/>
    </row>
    <row r="63" spans="1:16">
      <c r="K63" s="73"/>
    </row>
    <row r="64" spans="1:16">
      <c r="K64" s="73"/>
    </row>
    <row r="65" spans="1:11">
      <c r="K65" s="73"/>
    </row>
    <row r="66" spans="1:11">
      <c r="K66" s="73"/>
    </row>
    <row r="67" spans="1:11" ht="18.75">
      <c r="A67" s="2" t="s">
        <v>52</v>
      </c>
      <c r="K67" s="73"/>
    </row>
    <row r="68" spans="1:11" ht="18.75">
      <c r="A68" s="2" t="s">
        <v>70</v>
      </c>
      <c r="K68" s="73"/>
    </row>
    <row r="69" spans="1:11">
      <c r="K69" s="73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Январь!Заголовки_для_печати</vt:lpstr>
      <vt:lpstr>Апрель!Область_печати</vt:lpstr>
      <vt:lpstr>Июль!Область_печати</vt:lpstr>
      <vt:lpstr>Июнь!Область_печати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Bryanskaya</cp:lastModifiedBy>
  <cp:lastPrinted>2017-12-04T11:05:17Z</cp:lastPrinted>
  <dcterms:created xsi:type="dcterms:W3CDTF">2013-04-16T11:53:23Z</dcterms:created>
  <dcterms:modified xsi:type="dcterms:W3CDTF">2017-12-07T09:37:12Z</dcterms:modified>
</cp:coreProperties>
</file>