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35" windowWidth="15480" windowHeight="10065" activeTab="7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E40" i="8"/>
  <c r="K40"/>
  <c r="K15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M32"/>
  <c r="L32"/>
  <c r="Q30"/>
  <c r="M30"/>
  <c r="L30"/>
  <c r="L44"/>
  <c r="Q44"/>
  <c r="M44"/>
  <c r="E15"/>
  <c r="E26"/>
  <c r="K26" s="1"/>
  <c r="K49" i="7"/>
  <c r="E49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L32" l="1"/>
  <c r="M32"/>
  <c r="M19"/>
  <c r="L19"/>
  <c r="Q19"/>
  <c r="M30"/>
  <c r="L30"/>
  <c r="Q30"/>
  <c r="Q44"/>
  <c r="M44"/>
  <c r="L44"/>
  <c r="E15"/>
  <c r="K15" s="1"/>
  <c r="E26"/>
  <c r="K26" s="1"/>
  <c r="E40"/>
  <c r="K40" s="1"/>
  <c r="F40" i="5"/>
  <c r="E40"/>
  <c r="K40"/>
  <c r="E43" i="6" l="1"/>
  <c r="E37" l="1"/>
  <c r="K37" s="1"/>
  <c r="E49"/>
  <c r="K49" s="1"/>
  <c r="E48"/>
  <c r="K48" s="1"/>
  <c r="E47"/>
  <c r="K47" s="1"/>
  <c r="E46"/>
  <c r="K46" s="1"/>
  <c r="E45"/>
  <c r="K45" s="1"/>
  <c r="E44"/>
  <c r="K43"/>
  <c r="E42"/>
  <c r="K42" s="1"/>
  <c r="J40"/>
  <c r="I40"/>
  <c r="H40"/>
  <c r="G40"/>
  <c r="F40"/>
  <c r="D40"/>
  <c r="B40"/>
  <c r="E38"/>
  <c r="K38" s="1"/>
  <c r="K36"/>
  <c r="E36"/>
  <c r="E35"/>
  <c r="K35" s="1"/>
  <c r="K34"/>
  <c r="E34"/>
  <c r="E33"/>
  <c r="K33" s="1"/>
  <c r="E32"/>
  <c r="K32" s="1"/>
  <c r="E30"/>
  <c r="K30" s="1"/>
  <c r="Q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Q19" s="1"/>
  <c r="E18"/>
  <c r="K18" s="1"/>
  <c r="E17"/>
  <c r="K17" s="1"/>
  <c r="J15"/>
  <c r="I15"/>
  <c r="H15"/>
  <c r="G15"/>
  <c r="F15"/>
  <c r="D15"/>
  <c r="B15"/>
  <c r="K44" l="1"/>
  <c r="L44" s="1"/>
  <c r="E40"/>
  <c r="K40" s="1"/>
  <c r="E26"/>
  <c r="K26" s="1"/>
  <c r="K28"/>
  <c r="E15"/>
  <c r="K15" s="1"/>
  <c r="Q44"/>
  <c r="M44"/>
  <c r="M32"/>
  <c r="L32"/>
  <c r="L19"/>
  <c r="L30"/>
  <c r="M19"/>
  <c r="M30"/>
  <c r="E15" i="5"/>
  <c r="E19"/>
  <c r="E24"/>
  <c r="E18"/>
  <c r="K26" l="1"/>
  <c r="K15"/>
  <c r="H15"/>
  <c r="G26"/>
  <c r="D26"/>
  <c r="D40"/>
  <c r="K30" l="1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E29"/>
  <c r="K29" s="1"/>
  <c r="E28"/>
  <c r="K28" s="1"/>
  <c r="J26"/>
  <c r="I26"/>
  <c r="H26"/>
  <c r="F26"/>
  <c r="B26"/>
  <c r="K24"/>
  <c r="K23"/>
  <c r="E23"/>
  <c r="E22"/>
  <c r="K22" s="1"/>
  <c r="K21"/>
  <c r="E21"/>
  <c r="E20"/>
  <c r="K20" s="1"/>
  <c r="K19"/>
  <c r="K18"/>
  <c r="E17"/>
  <c r="K17" s="1"/>
  <c r="J15"/>
  <c r="I15"/>
  <c r="G15"/>
  <c r="F15"/>
  <c r="D15"/>
  <c r="B15"/>
  <c r="M19" l="1"/>
  <c r="L19"/>
  <c r="Q19"/>
  <c r="M30"/>
  <c r="L30"/>
  <c r="Q30"/>
  <c r="L32"/>
  <c r="M32"/>
  <c r="Q44"/>
  <c r="M44"/>
  <c r="L44"/>
  <c r="E26"/>
  <c r="K49" i="4"/>
  <c r="E49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L32"/>
  <c r="M32"/>
  <c r="L44"/>
  <c r="Q44"/>
  <c r="M44"/>
  <c r="M19"/>
  <c r="L19"/>
  <c r="Q19"/>
  <c r="M30"/>
  <c r="L30"/>
  <c r="Q30"/>
  <c r="E26"/>
  <c r="E15"/>
  <c r="E40"/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<sst xmlns="http://schemas.openxmlformats.org/spreadsheetml/2006/main" count="1190" uniqueCount="68">
  <si>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</si>
  <si>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</si>
  <si>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</si>
  <si>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</si>
  <si>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</si>
  <si>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</si>
  <si>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</si>
  <si>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</si>
  <si>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</si>
  <si>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</si>
  <si>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</si>
  <si>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</si>
  <si>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</si>
  <si>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</si>
  <si>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</si>
  <si>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</si>
  <si>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</si>
  <si>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</si>
  <si>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</si>
  <si>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</si>
  <si>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</si>
  <si>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</si>
  <si>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</si>
  <si>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</si>
  <si>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</si>
  <si>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</si>
  <si>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</si>
  <si>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</si>
  <si>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</si>
  <si>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</si>
  <si>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</si>
  <si>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</si>
  <si>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</si>
  <si>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</si>
  <si>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</si>
  <si>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</si>
  <si>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</si>
  <si>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</si>
  <si>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</si>
  <si>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</si>
  <si>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</si>
  <si>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</si>
  <si>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</si>
  <si>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</si>
  <si>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</si>
  <si>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</si>
  <si>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</si>
  <si>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</si>
  <si>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</si>
  <si>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</si>
  <si>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</si>
  <si>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</si>
  <si>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</si>
  <si>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</si>
  <si>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</si>
  <si>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</si>
  <si>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</si>
  <si>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</si>
  <si>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</si>
  <si>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</si>
  <si>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</si>
  <si>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</si>
  <si>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</si>
  <si>
    <t>за апрель 2018 год</t>
  </si>
  <si>
    <t>за май 2018 год</t>
  </si>
  <si>
    <t>за июнь 2018 год</t>
  </si>
  <si>
    <t>за июль 2018 год</t>
  </si>
  <si>
    <t>за август 2018 год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</si>
</sst>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26" zoomScale="60" zoomScaleNormal="75" workbookViewId="0">
      <selection activeCell="Q31" sqref="Q31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54" t="s">
        <v>60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92" t="s">
        <v>24</v>
      </c>
      <c r="G11" s="92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9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60" t="s">
        <v>61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99" t="s">
        <v>24</v>
      </c>
      <c r="G11" s="99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2" zoomScale="60" workbookViewId="0">
      <selection activeCell="A32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60" t="s">
        <v>62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108" t="s">
        <v>24</v>
      </c>
      <c r="G11" s="108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107"/>
      <c r="J50" s="1"/>
      <c r="K50" s="67"/>
      <c r="L50" s="4"/>
      <c r="M50" s="4"/>
      <c r="N50" s="11"/>
      <c r="O50" s="11"/>
      <c r="P50" s="11"/>
    </row>
    <row r="51" spans="1:16" ht="19.5" customHeight="1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.75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60" t="s">
        <v>63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111" t="s">
        <v>24</v>
      </c>
      <c r="G11" s="111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4">
        <f>26715-K19</f>
        <v>15.678931230839225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4">
        <f>28858-K30</f>
        <v>-24.324742268043337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100">
        <f>28858-K44</f>
        <v>2.2619047619045887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109"/>
      <c r="J50" s="1"/>
      <c r="K50" s="67"/>
      <c r="L50" s="4"/>
      <c r="M50" s="4"/>
      <c r="N50" s="11"/>
      <c r="O50" s="11"/>
      <c r="P50" s="11"/>
    </row>
    <row r="51" spans="1:16" ht="19.5" customHeight="1">
      <c r="A51" s="109"/>
      <c r="B51" s="109"/>
      <c r="C51" s="109"/>
      <c r="D51" s="109"/>
      <c r="E51" s="109"/>
      <c r="F51" s="109"/>
      <c r="G51" s="13"/>
      <c r="H51" s="109"/>
      <c r="I51" s="109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3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2"/>
      <c r="H53" s="2"/>
      <c r="I53" s="2"/>
      <c r="J53" s="2"/>
      <c r="K53" s="35"/>
    </row>
    <row r="54" spans="1:16" ht="18.75">
      <c r="A54" s="112" t="s">
        <v>9</v>
      </c>
      <c r="B54" s="2"/>
      <c r="C54" s="2"/>
      <c r="D54" s="2"/>
      <c r="E54" s="2"/>
      <c r="F54" s="2"/>
      <c r="G54" s="112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G44" sqref="G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60" t="s">
        <v>64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118" t="s">
        <v>24</v>
      </c>
      <c r="G11" s="118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114" t="s">
        <v>0</v>
      </c>
      <c r="E12" s="114" t="s">
        <v>1</v>
      </c>
      <c r="F12" s="114" t="s">
        <v>1</v>
      </c>
      <c r="G12" s="114" t="s">
        <v>1</v>
      </c>
      <c r="H12" s="114" t="s">
        <v>1</v>
      </c>
      <c r="I12" s="114" t="s">
        <v>1</v>
      </c>
      <c r="J12" s="114" t="s">
        <v>1</v>
      </c>
      <c r="K12" s="70" t="s">
        <v>18</v>
      </c>
      <c r="L12" s="114" t="s">
        <v>17</v>
      </c>
      <c r="M12" s="114" t="s">
        <v>17</v>
      </c>
      <c r="N12" s="114" t="s">
        <v>1</v>
      </c>
      <c r="O12" s="114" t="s">
        <v>1</v>
      </c>
      <c r="P12" s="11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677.6</v>
      </c>
      <c r="E15" s="124">
        <f>E17+E18+E19+E24</f>
        <v>13572.345999999998</v>
      </c>
      <c r="F15" s="38">
        <f t="shared" si="0"/>
        <v>10.079000000000001</v>
      </c>
      <c r="G15" s="38">
        <f>G17+G18+G19+G24</f>
        <v>182.173</v>
      </c>
      <c r="H15" s="38">
        <f>H17+H18+H19+H24</f>
        <v>13380.094000000001</v>
      </c>
      <c r="I15" s="38">
        <f t="shared" si="0"/>
        <v>0</v>
      </c>
      <c r="J15" s="38">
        <f t="shared" si="0"/>
        <v>0</v>
      </c>
      <c r="K15" s="78">
        <f>E15/D15*1000</f>
        <v>20030.026564344742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566.39</v>
      </c>
      <c r="F17" s="39">
        <v>0</v>
      </c>
      <c r="G17" s="39">
        <v>12.102</v>
      </c>
      <c r="H17" s="39">
        <v>554.28800000000001</v>
      </c>
      <c r="I17" s="39"/>
      <c r="J17" s="39"/>
      <c r="K17" s="40">
        <f>(E17/D17)*1000</f>
        <v>47199.166666666664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1192.116</v>
      </c>
      <c r="F18" s="43">
        <v>7.04</v>
      </c>
      <c r="G18" s="39"/>
      <c r="H18" s="39">
        <v>1185.076</v>
      </c>
      <c r="I18" s="39"/>
      <c r="J18" s="39"/>
      <c r="K18" s="40">
        <f t="shared" ref="K18:K24" si="1">(E18/D18)*1000</f>
        <v>49671.5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223.6</v>
      </c>
      <c r="E19" s="39">
        <f>F19+G19+H19+J19</f>
        <v>6934.5249999999996</v>
      </c>
      <c r="F19" s="39">
        <v>3.0390000000000001</v>
      </c>
      <c r="G19" s="39">
        <v>170.071</v>
      </c>
      <c r="H19" s="39">
        <v>6761.415</v>
      </c>
      <c r="I19" s="39">
        <v>0</v>
      </c>
      <c r="J19" s="39"/>
      <c r="K19" s="81">
        <f t="shared" si="1"/>
        <v>31013.08139534884</v>
      </c>
      <c r="L19" s="43">
        <f>(K19/26715)*100</f>
        <v>116.08864456428537</v>
      </c>
      <c r="M19" s="43">
        <f>(K19/26715)*100</f>
        <v>116.08864456428537</v>
      </c>
      <c r="N19" s="56">
        <v>20.091750000000001</v>
      </c>
      <c r="O19" s="19"/>
      <c r="P19" s="19"/>
      <c r="Q19" s="94">
        <f>26715-K19</f>
        <v>-4298.0813953488396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4879.3149999999996</v>
      </c>
      <c r="F24" s="39">
        <v>0</v>
      </c>
      <c r="G24" s="39"/>
      <c r="H24" s="39">
        <v>4879.3149999999996</v>
      </c>
      <c r="I24" s="125"/>
      <c r="J24" s="39"/>
      <c r="K24" s="40">
        <f t="shared" si="1"/>
        <v>11673.002392344497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820.8</v>
      </c>
      <c r="E26" s="45">
        <f t="shared" ref="E26:J26" si="3">E28+E29+E30+E37+E38</f>
        <v>23677.589029999999</v>
      </c>
      <c r="F26" s="45">
        <f t="shared" si="3"/>
        <v>88.165199999999999</v>
      </c>
      <c r="G26" s="45">
        <f>G28+G29+G30+G37+G38</f>
        <v>358.20283000000001</v>
      </c>
      <c r="H26" s="45">
        <f>H28+H29+H30+H37+H38</f>
        <v>23231.221000000001</v>
      </c>
      <c r="I26" s="45">
        <f t="shared" si="3"/>
        <v>0</v>
      </c>
      <c r="J26" s="45">
        <f t="shared" si="3"/>
        <v>0</v>
      </c>
      <c r="K26" s="79">
        <f>E26/D26*1000</f>
        <v>28846.965192495125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1229.117</v>
      </c>
      <c r="F28" s="46">
        <v>29.524999999999999</v>
      </c>
      <c r="G28" s="46">
        <v>31.847000000000001</v>
      </c>
      <c r="H28" s="46">
        <v>1167.7449999999999</v>
      </c>
      <c r="I28" s="46"/>
      <c r="J28" s="46"/>
      <c r="K28" s="47">
        <f>(E28/D28)*1000</f>
        <v>53439.869565217392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2682.1979999999999</v>
      </c>
      <c r="F29" s="46">
        <v>11.891999999999999</v>
      </c>
      <c r="G29" s="46"/>
      <c r="H29" s="46">
        <v>2670.306</v>
      </c>
      <c r="I29" s="46"/>
      <c r="J29" s="46"/>
      <c r="K29" s="47">
        <f t="shared" ref="K29:K49" si="5">(E29/D29)*1000</f>
        <v>60959.045454545456</v>
      </c>
      <c r="L29" s="46" t="s">
        <v>2</v>
      </c>
      <c r="M29" s="46" t="s">
        <v>2</v>
      </c>
      <c r="N29" s="24"/>
      <c r="O29" s="24"/>
      <c r="P29" s="24"/>
    </row>
    <row r="30" spans="1:17" ht="86.45" customHeight="1">
      <c r="A30" s="23" t="s">
        <v>54</v>
      </c>
      <c r="B30" s="45">
        <v>705.34</v>
      </c>
      <c r="C30" s="45">
        <v>17.149999999999999</v>
      </c>
      <c r="D30" s="46">
        <v>418</v>
      </c>
      <c r="E30" s="46">
        <f>F30+G30+H30</f>
        <v>14331.864030000001</v>
      </c>
      <c r="F30" s="46">
        <v>46.748199999999997</v>
      </c>
      <c r="G30" s="46">
        <v>326.35583000000003</v>
      </c>
      <c r="H30" s="46">
        <v>13958.76</v>
      </c>
      <c r="I30" s="46"/>
      <c r="J30" s="46"/>
      <c r="K30" s="82">
        <f>(E30/D30)*1000</f>
        <v>34286.756052631579</v>
      </c>
      <c r="L30" s="55">
        <f>(K30/28858)*100</f>
        <v>118.81196220331131</v>
      </c>
      <c r="M30" s="55">
        <f>(K30/28858)*100</f>
        <v>118.81196220331131</v>
      </c>
      <c r="N30" s="58" t="s">
        <v>58</v>
      </c>
      <c r="O30" s="24"/>
      <c r="P30" s="24"/>
      <c r="Q30" s="94">
        <f>28858-K30</f>
        <v>-5428.7560526315792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386.9</v>
      </c>
      <c r="E32" s="46">
        <f>F32+G32+H32</f>
        <v>13475.48783</v>
      </c>
      <c r="F32" s="52">
        <v>45.716000000000001</v>
      </c>
      <c r="G32" s="52">
        <v>326.35583000000003</v>
      </c>
      <c r="H32" s="52">
        <v>13103.415999999999</v>
      </c>
      <c r="I32" s="52"/>
      <c r="J32" s="52"/>
      <c r="K32" s="47">
        <f>(E32/D32)*1000</f>
        <v>34829.381829930215</v>
      </c>
      <c r="L32" s="55">
        <f>(K32/28858)*100</f>
        <v>120.69229270888562</v>
      </c>
      <c r="M32" s="55">
        <f>(K32/28858)*100</f>
        <v>120.69229270888562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224.58699999999999</v>
      </c>
      <c r="F37" s="46">
        <v>0</v>
      </c>
      <c r="G37" s="46"/>
      <c r="H37" s="46">
        <v>224.58699999999999</v>
      </c>
      <c r="I37" s="46"/>
      <c r="J37" s="46"/>
      <c r="K37" s="47">
        <f t="shared" si="5"/>
        <v>25521.25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5209.8230000000003</v>
      </c>
      <c r="F38" s="46"/>
      <c r="G38" s="46"/>
      <c r="H38" s="46">
        <v>5209.8230000000003</v>
      </c>
      <c r="I38" s="46"/>
      <c r="J38" s="46"/>
      <c r="K38" s="47">
        <f t="shared" si="5"/>
        <v>15932.180428134558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2117.259</v>
      </c>
      <c r="F40" s="28">
        <f>F42+F43+F44+F49</f>
        <v>7.2279999999999998</v>
      </c>
      <c r="G40" s="28">
        <f t="shared" si="7"/>
        <v>0</v>
      </c>
      <c r="H40" s="28">
        <f t="shared" si="7"/>
        <v>0</v>
      </c>
      <c r="I40" s="28">
        <f>I42+I43+I44+I49</f>
        <v>2110.0309999999999</v>
      </c>
      <c r="J40" s="28">
        <f t="shared" ref="J40" si="8">J42+J43+J44+J49</f>
        <v>0</v>
      </c>
      <c r="K40" s="80">
        <f>E40/D40*1000</f>
        <v>28230.12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223.99799999999999</v>
      </c>
      <c r="F42" s="65">
        <v>3.2709999999999999</v>
      </c>
      <c r="G42" s="65"/>
      <c r="H42" s="65">
        <v>0</v>
      </c>
      <c r="I42" s="65">
        <v>220.727</v>
      </c>
      <c r="J42" s="65"/>
      <c r="K42" s="66">
        <f t="shared" si="5"/>
        <v>55999.5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175.79299999999998</v>
      </c>
      <c r="F43" s="65">
        <v>2.944</v>
      </c>
      <c r="G43" s="65"/>
      <c r="H43" s="65">
        <v>0</v>
      </c>
      <c r="I43" s="65">
        <v>172.84899999999999</v>
      </c>
      <c r="J43" s="65"/>
      <c r="K43" s="66">
        <f t="shared" si="5"/>
        <v>58597.666666666664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1228.24</v>
      </c>
      <c r="F44" s="65">
        <v>1.0129999999999999</v>
      </c>
      <c r="G44" s="65"/>
      <c r="H44" s="65">
        <v>0</v>
      </c>
      <c r="I44" s="65">
        <v>1227.2270000000001</v>
      </c>
      <c r="J44" s="65"/>
      <c r="K44" s="83">
        <f t="shared" si="5"/>
        <v>29957.073170731706</v>
      </c>
      <c r="L44" s="69">
        <f>(K44/28858)*100</f>
        <v>103.80855627809171</v>
      </c>
      <c r="M44" s="69">
        <f>(K44/28858)*100</f>
        <v>103.80855627809171</v>
      </c>
      <c r="N44" s="60"/>
      <c r="O44" s="60"/>
      <c r="P44" s="60"/>
      <c r="Q44" s="100">
        <f>28858-K44</f>
        <v>-1099.0731707317063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489.22800000000001</v>
      </c>
      <c r="F49" s="65">
        <v>0</v>
      </c>
      <c r="G49" s="65"/>
      <c r="H49" s="65">
        <v>0</v>
      </c>
      <c r="I49" s="65">
        <v>489.22800000000001</v>
      </c>
      <c r="J49" s="65"/>
      <c r="K49" s="66">
        <f t="shared" si="5"/>
        <v>18119.555555555558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117"/>
      <c r="J50" s="1"/>
      <c r="K50" s="67"/>
      <c r="L50" s="4"/>
      <c r="M50" s="4"/>
      <c r="N50" s="11"/>
      <c r="O50" s="11"/>
      <c r="P50" s="11"/>
    </row>
    <row r="51" spans="1:16" ht="19.5" customHeight="1">
      <c r="A51" s="117"/>
      <c r="B51" s="117"/>
      <c r="C51" s="117"/>
      <c r="D51" s="117"/>
      <c r="E51" s="117"/>
      <c r="F51" s="117"/>
      <c r="G51" s="13"/>
      <c r="H51" s="117"/>
      <c r="I51" s="11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5"/>
      <c r="H53" s="2"/>
      <c r="I53" s="2"/>
      <c r="J53" s="2"/>
      <c r="K53" s="35"/>
    </row>
    <row r="54" spans="1:16" ht="18.75">
      <c r="A54" s="115" t="s">
        <v>9</v>
      </c>
      <c r="B54" s="2"/>
      <c r="C54" s="2"/>
      <c r="D54" s="2"/>
      <c r="E54" s="2"/>
      <c r="F54" s="2"/>
      <c r="G54" s="11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7" zoomScale="66" zoomScaleSheetLayoutView="66" workbookViewId="0">
      <selection activeCell="A37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60" t="s">
        <v>65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123" t="s">
        <v>24</v>
      </c>
      <c r="G11" s="123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0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16278.553</v>
      </c>
      <c r="F15" s="38">
        <f t="shared" si="0"/>
        <v>9.104000000000001</v>
      </c>
      <c r="G15" s="38">
        <f>G17+G18+G19+G24</f>
        <v>153.6</v>
      </c>
      <c r="H15" s="38">
        <f>H17+H18+H19+H24</f>
        <v>12110.705</v>
      </c>
      <c r="I15" s="38">
        <f t="shared" si="0"/>
        <v>4005.1439999999998</v>
      </c>
      <c r="J15" s="38">
        <f t="shared" si="0"/>
        <v>0</v>
      </c>
      <c r="K15" s="78">
        <f>E15/D15*1000</f>
        <v>23939.048529411764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435.12</v>
      </c>
      <c r="F17" s="39">
        <v>0</v>
      </c>
      <c r="G17" s="39">
        <v>9.0760000000000005</v>
      </c>
      <c r="H17" s="39">
        <v>426.04399999999998</v>
      </c>
      <c r="I17" s="39"/>
      <c r="J17" s="39"/>
      <c r="K17" s="40">
        <f>(E17/D17)*1000</f>
        <v>36260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935.38700000000006</v>
      </c>
      <c r="F18" s="43">
        <v>6.0650000000000004</v>
      </c>
      <c r="G18" s="39"/>
      <c r="H18" s="39">
        <v>929.322</v>
      </c>
      <c r="I18" s="39"/>
      <c r="J18" s="39"/>
      <c r="K18" s="40">
        <f t="shared" ref="K18:K24" si="1">(E18/D18)*1000</f>
        <v>38974.458333333336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6097.7269999999999</v>
      </c>
      <c r="F19" s="39">
        <v>3.0390000000000001</v>
      </c>
      <c r="G19" s="39">
        <v>144.524</v>
      </c>
      <c r="H19" s="39">
        <v>5950.1639999999998</v>
      </c>
      <c r="I19" s="39">
        <v>0</v>
      </c>
      <c r="J19" s="39"/>
      <c r="K19" s="81">
        <f t="shared" si="1"/>
        <v>26981.092920353982</v>
      </c>
      <c r="L19" s="43">
        <f>(K19/26715)*100</f>
        <v>100.9960431231667</v>
      </c>
      <c r="M19" s="43">
        <f>(K19/26715)*100</f>
        <v>100.9960431231667</v>
      </c>
      <c r="N19" s="56">
        <v>20.091750000000001</v>
      </c>
      <c r="O19" s="19"/>
      <c r="P19" s="19"/>
      <c r="Q19" s="94">
        <f>26715-K19</f>
        <v>-266.09292035398175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8810.3189999999995</v>
      </c>
      <c r="F24" s="39">
        <v>0</v>
      </c>
      <c r="G24" s="39"/>
      <c r="H24" s="39">
        <v>4805.1750000000002</v>
      </c>
      <c r="I24" s="39">
        <v>4005.1439999999998</v>
      </c>
      <c r="J24" s="39"/>
      <c r="K24" s="40">
        <f t="shared" si="1"/>
        <v>21077.31818181818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855.8</v>
      </c>
      <c r="E26" s="45">
        <f t="shared" ref="E26:J26" si="3">E28+E29+E30+E37+E38</f>
        <v>42989.631999999998</v>
      </c>
      <c r="F26" s="45">
        <f t="shared" si="3"/>
        <v>127.637</v>
      </c>
      <c r="G26" s="45">
        <f>G28+G29+G30+G37+G38</f>
        <v>342.52</v>
      </c>
      <c r="H26" s="45">
        <f>H28+H29+H30+H37+H38</f>
        <v>42519.474999999999</v>
      </c>
      <c r="I26" s="45">
        <f t="shared" si="3"/>
        <v>0</v>
      </c>
      <c r="J26" s="45">
        <f t="shared" si="3"/>
        <v>0</v>
      </c>
      <c r="K26" s="79">
        <f>E26/D26*1000</f>
        <v>50233.269455480251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2037.49</v>
      </c>
      <c r="F28" s="46">
        <v>29.524999999999999</v>
      </c>
      <c r="G28" s="46">
        <v>21.07</v>
      </c>
      <c r="H28" s="46">
        <v>1986.895</v>
      </c>
      <c r="I28" s="46"/>
      <c r="J28" s="46"/>
      <c r="K28" s="47">
        <f>(E28/D28)*1000</f>
        <v>88586.521739130432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46</v>
      </c>
      <c r="E29" s="46">
        <f t="shared" ref="E29:E38" si="4">F29+G29+H29</f>
        <v>5891.4229999999998</v>
      </c>
      <c r="F29" s="46">
        <v>51.363999999999997</v>
      </c>
      <c r="G29" s="46">
        <v>0</v>
      </c>
      <c r="H29" s="46">
        <v>5840.0590000000002</v>
      </c>
      <c r="I29" s="46"/>
      <c r="J29" s="46"/>
      <c r="K29" s="47">
        <f t="shared" ref="K29:K49" si="5">(E29/D29)*1000</f>
        <v>128074.41304347824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451</v>
      </c>
      <c r="E30" s="46">
        <f>F30+G30+H30</f>
        <v>29155.148000000001</v>
      </c>
      <c r="F30" s="46">
        <v>46.747999999999998</v>
      </c>
      <c r="G30" s="46">
        <v>321.45</v>
      </c>
      <c r="H30" s="46">
        <v>28786.95</v>
      </c>
      <c r="I30" s="46"/>
      <c r="J30" s="46"/>
      <c r="K30" s="82">
        <f>(E30/D30)*1000</f>
        <v>64645.560975609755</v>
      </c>
      <c r="L30" s="55">
        <f>(K30/28858)*100</f>
        <v>224.01261686745357</v>
      </c>
      <c r="M30" s="55">
        <f>(K30/28858)*100</f>
        <v>224.01261686745357</v>
      </c>
      <c r="N30" s="58" t="s">
        <v>58</v>
      </c>
      <c r="O30" s="24"/>
      <c r="P30" s="24"/>
      <c r="Q30" s="126">
        <f>28858-K30</f>
        <v>-35787.560975609755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419.9</v>
      </c>
      <c r="E32" s="46">
        <f>F32+G32+H32</f>
        <v>26848.059000000001</v>
      </c>
      <c r="F32" s="52">
        <v>45.716000000000001</v>
      </c>
      <c r="G32" s="52">
        <v>321.45</v>
      </c>
      <c r="H32" s="52">
        <v>26480.893</v>
      </c>
      <c r="I32" s="52"/>
      <c r="J32" s="52"/>
      <c r="K32" s="47">
        <f>(E32/D32)*1000</f>
        <v>63939.173612764949</v>
      </c>
      <c r="L32" s="55">
        <f>(K32/28858)*100</f>
        <v>221.56481257455454</v>
      </c>
      <c r="M32" s="55">
        <f>(K32/28858)*100</f>
        <v>221.56481257455454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335.19299999999998</v>
      </c>
      <c r="F37" s="46">
        <v>0</v>
      </c>
      <c r="G37" s="46">
        <v>0</v>
      </c>
      <c r="H37" s="46">
        <v>335.19299999999998</v>
      </c>
      <c r="I37" s="46"/>
      <c r="J37" s="46"/>
      <c r="K37" s="47">
        <f t="shared" si="5"/>
        <v>38090.113636363632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5570.3779999999997</v>
      </c>
      <c r="F38" s="46">
        <v>0</v>
      </c>
      <c r="G38" s="46">
        <v>0</v>
      </c>
      <c r="H38" s="46">
        <v>5570.3779999999997</v>
      </c>
      <c r="I38" s="46"/>
      <c r="J38" s="46"/>
      <c r="K38" s="47">
        <f t="shared" si="5"/>
        <v>17034.795107033638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3328.4209999999998</v>
      </c>
      <c r="F40" s="28">
        <f t="shared" si="7"/>
        <v>10.183</v>
      </c>
      <c r="G40" s="28">
        <f t="shared" si="7"/>
        <v>0</v>
      </c>
      <c r="H40" s="28">
        <f t="shared" si="7"/>
        <v>0</v>
      </c>
      <c r="I40" s="28">
        <f>I42+I43+I44+I49</f>
        <v>3318.2379999999998</v>
      </c>
      <c r="J40" s="28">
        <f t="shared" ref="J40" si="8">J42+J43+J44+J49</f>
        <v>0</v>
      </c>
      <c r="K40" s="80">
        <f>E40/D40*1000</f>
        <v>44978.66216216216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157.67599999999999</v>
      </c>
      <c r="F42" s="65">
        <v>3.2709999999999999</v>
      </c>
      <c r="G42" s="65">
        <v>0</v>
      </c>
      <c r="H42" s="65">
        <v>0</v>
      </c>
      <c r="I42" s="65">
        <v>154.405</v>
      </c>
      <c r="J42" s="65"/>
      <c r="K42" s="66">
        <f t="shared" si="5"/>
        <v>39419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157.21699999999998</v>
      </c>
      <c r="F43" s="65">
        <v>2.944</v>
      </c>
      <c r="G43" s="65">
        <v>0</v>
      </c>
      <c r="H43" s="65">
        <v>0</v>
      </c>
      <c r="I43" s="65">
        <v>154.273</v>
      </c>
      <c r="J43" s="65"/>
      <c r="K43" s="66">
        <f t="shared" si="5"/>
        <v>52405.666666666664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2485.1929999999998</v>
      </c>
      <c r="F44" s="65">
        <v>3.968</v>
      </c>
      <c r="G44" s="65">
        <v>0</v>
      </c>
      <c r="H44" s="65">
        <v>0</v>
      </c>
      <c r="I44" s="65">
        <v>2481.2249999999999</v>
      </c>
      <c r="J44" s="65"/>
      <c r="K44" s="83">
        <f t="shared" si="5"/>
        <v>62129.824999999997</v>
      </c>
      <c r="L44" s="69">
        <f>(K44/28858)*100</f>
        <v>215.29497886201398</v>
      </c>
      <c r="M44" s="69">
        <f>(K44/28858)*100</f>
        <v>215.29497886201398</v>
      </c>
      <c r="N44" s="60"/>
      <c r="O44" s="60"/>
      <c r="P44" s="60"/>
      <c r="Q44" s="100">
        <f>28858-K44</f>
        <v>-33271.824999999997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528.33500000000004</v>
      </c>
      <c r="F49" s="65">
        <v>0</v>
      </c>
      <c r="G49" s="65">
        <v>0</v>
      </c>
      <c r="H49" s="65">
        <v>0</v>
      </c>
      <c r="I49" s="65">
        <v>528.33500000000004</v>
      </c>
      <c r="J49" s="65"/>
      <c r="K49" s="66">
        <f t="shared" si="5"/>
        <v>19567.962962962967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122"/>
      <c r="J50" s="1"/>
      <c r="K50" s="67"/>
      <c r="L50" s="4"/>
      <c r="M50" s="4"/>
      <c r="N50" s="11"/>
      <c r="O50" s="11"/>
      <c r="P50" s="11"/>
    </row>
    <row r="51" spans="1:16" ht="19.5" customHeight="1">
      <c r="A51" s="122"/>
      <c r="B51" s="122"/>
      <c r="C51" s="122"/>
      <c r="D51" s="122"/>
      <c r="E51" s="122"/>
      <c r="F51" s="122"/>
      <c r="G51" s="13"/>
      <c r="H51" s="122"/>
      <c r="I51" s="12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1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0"/>
      <c r="H53" s="2"/>
      <c r="I53" s="2"/>
      <c r="J53" s="2"/>
      <c r="K53" s="35"/>
    </row>
    <row r="54" spans="1:16" ht="18.75">
      <c r="A54" s="120" t="s">
        <v>9</v>
      </c>
      <c r="B54" s="2"/>
      <c r="C54" s="2"/>
      <c r="D54" s="2"/>
      <c r="E54" s="2"/>
      <c r="F54" s="2"/>
      <c r="G54" s="12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A30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60" t="s">
        <v>66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131" t="s">
        <v>24</v>
      </c>
      <c r="G11" s="131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127" t="s">
        <v>0</v>
      </c>
      <c r="E12" s="127" t="s">
        <v>1</v>
      </c>
      <c r="F12" s="127" t="s">
        <v>1</v>
      </c>
      <c r="G12" s="127" t="s">
        <v>1</v>
      </c>
      <c r="H12" s="127" t="s">
        <v>1</v>
      </c>
      <c r="I12" s="127" t="s">
        <v>1</v>
      </c>
      <c r="J12" s="127" t="s">
        <v>1</v>
      </c>
      <c r="K12" s="70" t="s">
        <v>18</v>
      </c>
      <c r="L12" s="127" t="s">
        <v>17</v>
      </c>
      <c r="M12" s="127" t="s">
        <v>17</v>
      </c>
      <c r="N12" s="127" t="s">
        <v>1</v>
      </c>
      <c r="O12" s="127" t="s">
        <v>1</v>
      </c>
      <c r="P12" s="127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12709.3467</v>
      </c>
      <c r="F15" s="38">
        <f t="shared" si="0"/>
        <v>8.1289999999999996</v>
      </c>
      <c r="G15" s="38">
        <f>G17+G18+G19+G24</f>
        <v>133.447</v>
      </c>
      <c r="H15" s="38">
        <f>H17+H18+H19+H24</f>
        <v>10851.816699999999</v>
      </c>
      <c r="I15" s="38">
        <f t="shared" si="0"/>
        <v>1715.954</v>
      </c>
      <c r="J15" s="38">
        <f t="shared" si="0"/>
        <v>0</v>
      </c>
      <c r="K15" s="78">
        <f>E15/D15*1000</f>
        <v>18690.215735294118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487.35570000000001</v>
      </c>
      <c r="F17" s="39">
        <v>0</v>
      </c>
      <c r="G17" s="39">
        <v>5.63</v>
      </c>
      <c r="H17" s="39">
        <v>481.72570000000002</v>
      </c>
      <c r="I17" s="39"/>
      <c r="J17" s="39"/>
      <c r="K17" s="40">
        <f>(E17/D17)*1000</f>
        <v>40612.974999999999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1066.913</v>
      </c>
      <c r="F18" s="43">
        <v>5.09</v>
      </c>
      <c r="G18" s="39"/>
      <c r="H18" s="39">
        <v>1061.8230000000001</v>
      </c>
      <c r="I18" s="39"/>
      <c r="J18" s="39"/>
      <c r="K18" s="40">
        <f t="shared" ref="K18:K24" si="1">(E18/D18)*1000</f>
        <v>44454.708333333336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4784.9879999999994</v>
      </c>
      <c r="F19" s="39">
        <v>3.0390000000000001</v>
      </c>
      <c r="G19" s="39">
        <v>127.81699999999999</v>
      </c>
      <c r="H19" s="39">
        <v>4654.1319999999996</v>
      </c>
      <c r="I19" s="39">
        <v>0</v>
      </c>
      <c r="J19" s="39"/>
      <c r="K19" s="81">
        <f t="shared" si="1"/>
        <v>21172.513274336281</v>
      </c>
      <c r="L19" s="43">
        <f>(K19/26715)*100</f>
        <v>79.253278212001803</v>
      </c>
      <c r="M19" s="43">
        <f>(K19/26715)*100</f>
        <v>79.253278212001803</v>
      </c>
      <c r="N19" s="56">
        <v>20.091750000000001</v>
      </c>
      <c r="O19" s="19"/>
      <c r="P19" s="19"/>
      <c r="Q19" s="94">
        <f>26715-K19</f>
        <v>5542.486725663719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6370.09</v>
      </c>
      <c r="F24" s="39">
        <v>0</v>
      </c>
      <c r="G24" s="39"/>
      <c r="H24" s="39">
        <v>4654.1360000000004</v>
      </c>
      <c r="I24" s="39">
        <v>1715.954</v>
      </c>
      <c r="J24" s="39"/>
      <c r="K24" s="40">
        <f t="shared" si="1"/>
        <v>15239.44976076555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5546.6139999999996</v>
      </c>
      <c r="F26" s="45">
        <f t="shared" si="3"/>
        <v>88.164999999999992</v>
      </c>
      <c r="G26" s="45">
        <f>G28+G29+G30+G37+G38</f>
        <v>242.39600000000002</v>
      </c>
      <c r="H26" s="45">
        <f>H28+H29+H30+H37+H38</f>
        <v>5216.0529999999999</v>
      </c>
      <c r="I26" s="45">
        <f t="shared" si="3"/>
        <v>0</v>
      </c>
      <c r="J26" s="45">
        <f t="shared" si="3"/>
        <v>0</v>
      </c>
      <c r="K26" s="79">
        <f>E26/D26*1000</f>
        <v>6596.8292102759278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834.29499999999996</v>
      </c>
      <c r="F28" s="46">
        <v>29.524999999999999</v>
      </c>
      <c r="G28" s="46">
        <v>9.2509999999999994</v>
      </c>
      <c r="H28" s="46">
        <v>795.51900000000001</v>
      </c>
      <c r="I28" s="46"/>
      <c r="J28" s="46"/>
      <c r="K28" s="47">
        <f>(E28/D28)*1000</f>
        <v>36273.695652173912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508.53300000000002</v>
      </c>
      <c r="F29" s="46">
        <v>11.891999999999999</v>
      </c>
      <c r="G29" s="46">
        <v>0</v>
      </c>
      <c r="H29" s="46">
        <v>496.64100000000002</v>
      </c>
      <c r="I29" s="46"/>
      <c r="J29" s="46"/>
      <c r="K29" s="47">
        <f t="shared" ref="K29:K49" si="5">(E29/D29)*1000</f>
        <v>11300.733333333334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520.56700000000001</v>
      </c>
      <c r="F30" s="46">
        <v>46.747999999999998</v>
      </c>
      <c r="G30" s="46">
        <v>233.14500000000001</v>
      </c>
      <c r="H30" s="46">
        <v>240.67400000000001</v>
      </c>
      <c r="I30" s="46"/>
      <c r="J30" s="46"/>
      <c r="K30" s="82">
        <f>(E30/D30)*1000</f>
        <v>1191.2288329519452</v>
      </c>
      <c r="L30" s="55">
        <f>(K30/28858)*100</f>
        <v>4.1278980974147377</v>
      </c>
      <c r="M30" s="55">
        <f>(K30/28858)*100</f>
        <v>4.1278980974147377</v>
      </c>
      <c r="N30" s="58" t="s">
        <v>58</v>
      </c>
      <c r="O30" s="24"/>
      <c r="P30" s="24"/>
      <c r="Q30" s="126">
        <f>28858-K30</f>
        <v>27666.771167048057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482.34399999999999</v>
      </c>
      <c r="F32" s="52">
        <v>45.716000000000001</v>
      </c>
      <c r="G32" s="52">
        <v>233.14500000000001</v>
      </c>
      <c r="H32" s="52">
        <v>203.483</v>
      </c>
      <c r="I32" s="52"/>
      <c r="J32" s="52"/>
      <c r="K32" s="47">
        <f>(E32/D32)*1000</f>
        <v>1188.3321015028332</v>
      </c>
      <c r="L32" s="55">
        <f>(K32/28858)*100</f>
        <v>4.117860217280592</v>
      </c>
      <c r="M32" s="55">
        <f>(K32/28858)*100</f>
        <v>4.117860217280592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67.816999999999993</v>
      </c>
      <c r="F37" s="46">
        <v>0</v>
      </c>
      <c r="G37" s="46">
        <v>0</v>
      </c>
      <c r="H37" s="46">
        <v>67.816999999999993</v>
      </c>
      <c r="I37" s="46"/>
      <c r="J37" s="46"/>
      <c r="K37" s="47">
        <f t="shared" si="5"/>
        <v>7706.4772727272712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3615.402</v>
      </c>
      <c r="F38" s="46">
        <v>0</v>
      </c>
      <c r="G38" s="46">
        <v>0</v>
      </c>
      <c r="H38" s="46">
        <v>3615.402</v>
      </c>
      <c r="I38" s="46"/>
      <c r="J38" s="46"/>
      <c r="K38" s="47">
        <f t="shared" si="5"/>
        <v>11056.275229357798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971.87400000000002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962.67599999999993</v>
      </c>
      <c r="J40" s="28">
        <f t="shared" ref="J40" si="8">J42+J43+J44+J49</f>
        <v>0</v>
      </c>
      <c r="K40" s="80">
        <f>E40/D40*1000</f>
        <v>13133.432432432432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150.02799999999999</v>
      </c>
      <c r="F42" s="65">
        <v>3.2709999999999999</v>
      </c>
      <c r="G42" s="65">
        <v>0</v>
      </c>
      <c r="H42" s="65">
        <v>0</v>
      </c>
      <c r="I42" s="65">
        <v>146.75700000000001</v>
      </c>
      <c r="J42" s="65"/>
      <c r="K42" s="66">
        <f t="shared" si="5"/>
        <v>37507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90.387</v>
      </c>
      <c r="F43" s="65">
        <v>2.944</v>
      </c>
      <c r="G43" s="65">
        <v>0</v>
      </c>
      <c r="H43" s="65">
        <v>0</v>
      </c>
      <c r="I43" s="65">
        <v>87.442999999999998</v>
      </c>
      <c r="J43" s="65"/>
      <c r="K43" s="66">
        <f t="shared" si="5"/>
        <v>30129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257.108</v>
      </c>
      <c r="F44" s="65">
        <v>2.9830000000000001</v>
      </c>
      <c r="G44" s="65">
        <v>0</v>
      </c>
      <c r="H44" s="65">
        <v>0</v>
      </c>
      <c r="I44" s="65">
        <v>254.125</v>
      </c>
      <c r="J44" s="65"/>
      <c r="K44" s="83">
        <f t="shared" si="5"/>
        <v>6427.7</v>
      </c>
      <c r="L44" s="69">
        <f>(K44/28858)*100</f>
        <v>22.27354633030702</v>
      </c>
      <c r="M44" s="69">
        <f>(K44/28858)*100</f>
        <v>22.27354633030702</v>
      </c>
      <c r="N44" s="60"/>
      <c r="O44" s="60"/>
      <c r="P44" s="60"/>
      <c r="Q44" s="100">
        <f>28858-K44</f>
        <v>22430.3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474.351</v>
      </c>
      <c r="F49" s="65">
        <v>0</v>
      </c>
      <c r="G49" s="65">
        <v>0</v>
      </c>
      <c r="H49" s="65">
        <v>0</v>
      </c>
      <c r="I49" s="65">
        <v>474.351</v>
      </c>
      <c r="J49" s="65"/>
      <c r="K49" s="66">
        <f t="shared" si="5"/>
        <v>17568.555555555555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130"/>
      <c r="J50" s="1"/>
      <c r="K50" s="67"/>
      <c r="L50" s="4"/>
      <c r="M50" s="4"/>
      <c r="N50" s="11"/>
      <c r="O50" s="11"/>
      <c r="P50" s="11"/>
    </row>
    <row r="51" spans="1:16" ht="19.5" customHeight="1">
      <c r="A51" s="130"/>
      <c r="B51" s="130"/>
      <c r="C51" s="130"/>
      <c r="D51" s="130"/>
      <c r="E51" s="130"/>
      <c r="F51" s="130"/>
      <c r="G51" s="13"/>
      <c r="H51" s="130"/>
      <c r="I51" s="130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9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8"/>
      <c r="H53" s="2"/>
      <c r="I53" s="2"/>
      <c r="J53" s="2"/>
      <c r="K53" s="35"/>
    </row>
    <row r="54" spans="1:16" ht="18.75">
      <c r="A54" s="128" t="s">
        <v>9</v>
      </c>
      <c r="B54" s="2"/>
      <c r="C54" s="2"/>
      <c r="D54" s="2"/>
      <c r="E54" s="2"/>
      <c r="F54" s="2"/>
      <c r="G54" s="128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A30" zoomScale="60" workbookViewId="0">
      <selection activeCell="G52" sqref="G52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60" t="s">
        <v>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56" t="s">
        <v>49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134" t="s">
        <v>24</v>
      </c>
      <c r="G11" s="134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133" t="s">
        <v>0</v>
      </c>
      <c r="E12" s="133" t="s">
        <v>1</v>
      </c>
      <c r="F12" s="133" t="s">
        <v>1</v>
      </c>
      <c r="G12" s="133" t="s">
        <v>1</v>
      </c>
      <c r="H12" s="133" t="s">
        <v>1</v>
      </c>
      <c r="I12" s="133" t="s">
        <v>1</v>
      </c>
      <c r="J12" s="133" t="s">
        <v>1</v>
      </c>
      <c r="K12" s="70" t="s">
        <v>18</v>
      </c>
      <c r="L12" s="133" t="s">
        <v>17</v>
      </c>
      <c r="M12" s="133" t="s">
        <v>17</v>
      </c>
      <c r="N12" s="133" t="s">
        <v>1</v>
      </c>
      <c r="O12" s="133" t="s">
        <v>1</v>
      </c>
      <c r="P12" s="133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12924.842000000001</v>
      </c>
      <c r="F15" s="38">
        <f t="shared" si="0"/>
        <v>8.1289999999999996</v>
      </c>
      <c r="G15" s="38">
        <f>G17+G18+G19+G24</f>
        <v>98.929999999999993</v>
      </c>
      <c r="H15" s="38">
        <f>H17+H18+H19+H24</f>
        <v>11064.054</v>
      </c>
      <c r="I15" s="38">
        <f t="shared" si="0"/>
        <v>1753.729</v>
      </c>
      <c r="J15" s="38">
        <f t="shared" si="0"/>
        <v>0</v>
      </c>
      <c r="K15" s="78">
        <f>E15/D15*1000</f>
        <v>19007.120588235295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383.38800000000003</v>
      </c>
      <c r="F17" s="39">
        <v>0</v>
      </c>
      <c r="G17" s="39">
        <v>6.8479999999999999</v>
      </c>
      <c r="H17" s="39">
        <v>376.54</v>
      </c>
      <c r="I17" s="39"/>
      <c r="J17" s="39"/>
      <c r="K17" s="40">
        <f>(E17/D17)*1000</f>
        <v>31949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732.14</v>
      </c>
      <c r="F18" s="43">
        <v>5.09</v>
      </c>
      <c r="G18" s="39"/>
      <c r="H18" s="39">
        <v>727.05</v>
      </c>
      <c r="I18" s="39"/>
      <c r="J18" s="39"/>
      <c r="K18" s="40">
        <f t="shared" ref="K18:K24" si="1">(E18/D18)*1000</f>
        <v>30505.833333333332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5721.643</v>
      </c>
      <c r="F19" s="39">
        <v>3.0390000000000001</v>
      </c>
      <c r="G19" s="39">
        <v>92.081999999999994</v>
      </c>
      <c r="H19" s="39">
        <v>5626.5219999999999</v>
      </c>
      <c r="I19" s="39">
        <v>0</v>
      </c>
      <c r="J19" s="39"/>
      <c r="K19" s="81">
        <f t="shared" si="1"/>
        <v>25317.004424778763</v>
      </c>
      <c r="L19" s="43">
        <f>(K19/26715)*100</f>
        <v>94.767001402877654</v>
      </c>
      <c r="M19" s="43">
        <f>(K19/26715)*100</f>
        <v>94.767001402877654</v>
      </c>
      <c r="N19" s="56">
        <v>20.091750000000001</v>
      </c>
      <c r="O19" s="19"/>
      <c r="P19" s="19"/>
      <c r="Q19" s="94">
        <f>26715-K19</f>
        <v>1397.9955752212372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6087.6710000000003</v>
      </c>
      <c r="F24" s="39">
        <v>0</v>
      </c>
      <c r="G24" s="39"/>
      <c r="H24" s="39">
        <v>4333.942</v>
      </c>
      <c r="I24" s="39">
        <v>1753.729</v>
      </c>
      <c r="J24" s="39"/>
      <c r="K24" s="40">
        <f t="shared" si="1"/>
        <v>14563.806220095694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9365.357</v>
      </c>
      <c r="F26" s="45">
        <f t="shared" si="3"/>
        <v>87.94</v>
      </c>
      <c r="G26" s="45">
        <f>G28+G29+G30+G37+G38</f>
        <v>177.44800000000001</v>
      </c>
      <c r="H26" s="45">
        <f>H28+H29+H30+H37+H38</f>
        <v>9099.969000000001</v>
      </c>
      <c r="I26" s="45">
        <f t="shared" si="3"/>
        <v>0</v>
      </c>
      <c r="J26" s="45">
        <f t="shared" si="3"/>
        <v>0</v>
      </c>
      <c r="K26" s="79">
        <f>E26/D26*1000</f>
        <v>11138.626308277831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1100.54</v>
      </c>
      <c r="F28" s="46">
        <v>29.524999999999999</v>
      </c>
      <c r="G28" s="46">
        <v>2.9239999999999999</v>
      </c>
      <c r="H28" s="46">
        <v>1068.0909999999999</v>
      </c>
      <c r="I28" s="46"/>
      <c r="J28" s="46"/>
      <c r="K28" s="47">
        <f>(E28/D28)*1000</f>
        <v>47849.565217391304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878.20400000000006</v>
      </c>
      <c r="F29" s="46">
        <v>11.891999999999999</v>
      </c>
      <c r="G29" s="46">
        <v>0</v>
      </c>
      <c r="H29" s="46">
        <v>866.31200000000001</v>
      </c>
      <c r="I29" s="46"/>
      <c r="J29" s="46"/>
      <c r="K29" s="47">
        <f t="shared" ref="K29:K49" si="5">(E29/D29)*1000</f>
        <v>19515.644444444446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3638.2869999999998</v>
      </c>
      <c r="F30" s="46">
        <v>46.523000000000003</v>
      </c>
      <c r="G30" s="46">
        <v>174.524</v>
      </c>
      <c r="H30" s="46">
        <v>3417.24</v>
      </c>
      <c r="I30" s="46"/>
      <c r="J30" s="46"/>
      <c r="K30" s="82">
        <f>(E30/D30)*1000</f>
        <v>8325.5995423340955</v>
      </c>
      <c r="L30" s="55">
        <f>(K30/28858)*100</f>
        <v>28.850230585397796</v>
      </c>
      <c r="M30" s="55">
        <f>(K30/28858)*100</f>
        <v>28.850230585397796</v>
      </c>
      <c r="N30" s="58" t="s">
        <v>58</v>
      </c>
      <c r="O30" s="24"/>
      <c r="P30" s="24"/>
      <c r="Q30" s="126">
        <f>28858-K30</f>
        <v>20532.400457665906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3382.5439999999999</v>
      </c>
      <c r="F32" s="52">
        <v>45.491999999999997</v>
      </c>
      <c r="G32" s="52">
        <v>174.524</v>
      </c>
      <c r="H32" s="52">
        <v>3162.5279999999998</v>
      </c>
      <c r="I32" s="52"/>
      <c r="J32" s="52"/>
      <c r="K32" s="47">
        <f>(E32/D32)*1000</f>
        <v>8333.4417344173435</v>
      </c>
      <c r="L32" s="55">
        <f>(K32/28858)*100</f>
        <v>28.8774056913762</v>
      </c>
      <c r="M32" s="55">
        <f>(K32/28858)*100</f>
        <v>28.8774056913762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161.46799999999999</v>
      </c>
      <c r="F37" s="46">
        <v>0</v>
      </c>
      <c r="G37" s="46">
        <v>0</v>
      </c>
      <c r="H37" s="46">
        <v>161.46799999999999</v>
      </c>
      <c r="I37" s="46"/>
      <c r="J37" s="46"/>
      <c r="K37" s="47">
        <f t="shared" si="5"/>
        <v>18348.63636363636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3586.8580000000002</v>
      </c>
      <c r="F38" s="46">
        <v>0</v>
      </c>
      <c r="G38" s="46">
        <v>0</v>
      </c>
      <c r="H38" s="46">
        <v>3586.8580000000002</v>
      </c>
      <c r="I38" s="46"/>
      <c r="J38" s="46"/>
      <c r="K38" s="47">
        <f t="shared" si="5"/>
        <v>10968.984709480123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1189.2150000000001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1181.002</v>
      </c>
      <c r="J40" s="28">
        <f t="shared" ref="J40" si="8">J42+J43+J44+J49</f>
        <v>0</v>
      </c>
      <c r="K40" s="80">
        <f>E40/D40*1000</f>
        <v>15856.2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144.29999999999998</v>
      </c>
      <c r="F42" s="65">
        <v>3.2709999999999999</v>
      </c>
      <c r="G42" s="65">
        <v>0</v>
      </c>
      <c r="H42" s="65">
        <v>0</v>
      </c>
      <c r="I42" s="65">
        <v>141.029</v>
      </c>
      <c r="J42" s="65"/>
      <c r="K42" s="66">
        <f t="shared" si="5"/>
        <v>36074.999999999993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87.022999999999996</v>
      </c>
      <c r="F43" s="65">
        <v>2.944</v>
      </c>
      <c r="G43" s="65">
        <v>0</v>
      </c>
      <c r="H43" s="65">
        <v>0</v>
      </c>
      <c r="I43" s="65">
        <v>84.078999999999994</v>
      </c>
      <c r="J43" s="65"/>
      <c r="K43" s="66">
        <f t="shared" si="5"/>
        <v>29007.666666666664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522.05500000000006</v>
      </c>
      <c r="F44" s="65">
        <v>1.998</v>
      </c>
      <c r="G44" s="65">
        <v>0</v>
      </c>
      <c r="H44" s="65">
        <v>0</v>
      </c>
      <c r="I44" s="65">
        <v>520.05700000000002</v>
      </c>
      <c r="J44" s="65"/>
      <c r="K44" s="83">
        <f t="shared" si="5"/>
        <v>12733.048780487807</v>
      </c>
      <c r="L44" s="69">
        <f>(K44/28858)*100</f>
        <v>44.123115879436575</v>
      </c>
      <c r="M44" s="69">
        <f>(K44/28858)*100</f>
        <v>44.123115879436575</v>
      </c>
      <c r="N44" s="60"/>
      <c r="O44" s="60"/>
      <c r="P44" s="60"/>
      <c r="Q44" s="100">
        <f>28858-K44</f>
        <v>16124.951219512193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435.83699999999999</v>
      </c>
      <c r="F49" s="65">
        <v>0</v>
      </c>
      <c r="G49" s="65">
        <v>0</v>
      </c>
      <c r="H49" s="65">
        <v>0</v>
      </c>
      <c r="I49" s="65">
        <v>435.83699999999999</v>
      </c>
      <c r="J49" s="65"/>
      <c r="K49" s="66">
        <f t="shared" si="5"/>
        <v>16142.111111111109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132"/>
      <c r="J50" s="1"/>
      <c r="K50" s="67"/>
      <c r="L50" s="4"/>
      <c r="M50" s="4"/>
      <c r="N50" s="11"/>
      <c r="O50" s="11"/>
      <c r="P50" s="11"/>
    </row>
    <row r="51" spans="1:16" ht="19.5" customHeight="1">
      <c r="A51" s="132"/>
      <c r="B51" s="132"/>
      <c r="C51" s="132"/>
      <c r="D51" s="132"/>
      <c r="E51" s="132"/>
      <c r="F51" s="132"/>
      <c r="G51" s="13"/>
      <c r="H51" s="132"/>
      <c r="I51" s="13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35"/>
      <c r="H53" s="2"/>
      <c r="I53" s="2"/>
      <c r="J53" s="2"/>
      <c r="K53" s="35"/>
    </row>
    <row r="54" spans="1:16" ht="18.75">
      <c r="A54" s="135" t="s">
        <v>9</v>
      </c>
      <c r="B54" s="2"/>
      <c r="C54" s="2"/>
      <c r="D54" s="2"/>
      <c r="E54" s="2"/>
      <c r="F54" s="2"/>
      <c r="G54" s="13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7" zoomScale="60" workbookViewId="0">
      <selection activeCell="A2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G1:K1"/>
  <sheetViews>
    <sheetView view="pageBreakPreview" topLeftCell="A24" zoomScale="6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8.7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8.75">
      <c r="A4" s="153" t="s">
        <v>59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>
      <c r="A5" s="155" t="s">
        <v>10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8.75">
      <c r="A6" s="161" t="s">
        <v>49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ht="15.75">
      <c r="A7" s="157" t="s">
        <v>25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K8" s="68"/>
    </row>
    <row r="9" spans="1:16" ht="27" customHeight="1">
      <c r="A9" s="148" t="s">
        <v>11</v>
      </c>
      <c r="B9" s="151" t="s">
        <v>27</v>
      </c>
      <c r="C9" s="152"/>
      <c r="D9" s="138" t="s">
        <v>12</v>
      </c>
      <c r="E9" s="151" t="s">
        <v>52</v>
      </c>
      <c r="F9" s="158"/>
      <c r="G9" s="158"/>
      <c r="H9" s="158"/>
      <c r="I9" s="158"/>
      <c r="J9" s="158"/>
      <c r="K9" s="140" t="s">
        <v>13</v>
      </c>
      <c r="L9" s="143" t="s">
        <v>29</v>
      </c>
      <c r="M9" s="143" t="s">
        <v>30</v>
      </c>
      <c r="N9" s="147" t="s">
        <v>31</v>
      </c>
      <c r="O9" s="147"/>
      <c r="P9" s="147"/>
    </row>
    <row r="10" spans="1:16" ht="88.5" customHeight="1">
      <c r="A10" s="148"/>
      <c r="B10" s="138" t="s">
        <v>21</v>
      </c>
      <c r="C10" s="138" t="s">
        <v>41</v>
      </c>
      <c r="D10" s="146"/>
      <c r="E10" s="138" t="s">
        <v>21</v>
      </c>
      <c r="F10" s="149" t="s">
        <v>20</v>
      </c>
      <c r="G10" s="158"/>
      <c r="H10" s="158"/>
      <c r="I10" s="7"/>
      <c r="J10" s="138" t="s">
        <v>19</v>
      </c>
      <c r="K10" s="141"/>
      <c r="L10" s="144"/>
      <c r="M10" s="144"/>
      <c r="N10" s="147"/>
      <c r="O10" s="147"/>
      <c r="P10" s="147"/>
    </row>
    <row r="11" spans="1:16" ht="276" customHeight="1">
      <c r="A11" s="148"/>
      <c r="B11" s="139"/>
      <c r="C11" s="139"/>
      <c r="D11" s="146"/>
      <c r="E11" s="159"/>
      <c r="F11" s="88" t="s">
        <v>24</v>
      </c>
      <c r="G11" s="88" t="s">
        <v>22</v>
      </c>
      <c r="H11" s="5" t="s">
        <v>23</v>
      </c>
      <c r="I11" s="5" t="s">
        <v>44</v>
      </c>
      <c r="J11" s="139"/>
      <c r="K11" s="142"/>
      <c r="L11" s="145"/>
      <c r="M11" s="145"/>
      <c r="N11" s="8" t="s">
        <v>45</v>
      </c>
      <c r="O11" s="8" t="s">
        <v>46</v>
      </c>
      <c r="P11" s="8" t="s">
        <v>47</v>
      </c>
    </row>
    <row r="12" spans="1:16" ht="19.5" customHeight="1">
      <c r="A12" s="138"/>
      <c r="B12" s="149" t="s">
        <v>28</v>
      </c>
      <c r="C12" s="150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37" t="s">
        <v>55</v>
      </c>
      <c r="B50" s="137"/>
      <c r="C50" s="137"/>
      <c r="D50" s="137"/>
      <c r="E50" s="137"/>
      <c r="F50" s="137"/>
      <c r="G50" s="137"/>
      <c r="H50" s="137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2018-08-29T12:18:21Z</cp:lastPrinted>
  <dcterms:created xsi:type="dcterms:W3CDTF">2013-04-16T11:53:23Z</dcterms:created>
  <dcterms:modified xsi:type="dcterms:W3CDTF">2018-08-30T13:07:56Z</dcterms:modified>
</cp:coreProperties>
</file>