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35" windowWidth="18975" windowHeight="10665" activeTab="8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</sheets>
  <definedNames>
    <definedName name="_xlnm.Print_Area" localSheetId="7">АВГУСТ!$A$1:$L$66</definedName>
    <definedName name="_xlnm.Print_Area" localSheetId="3">АПРЕЛЬ!$A$1:$L$62</definedName>
    <definedName name="_xlnm.Print_Area" localSheetId="6">ИЮЛЬ!$A$1:$L$66</definedName>
    <definedName name="_xlnm.Print_Area" localSheetId="5">ИЮНЬ!$A$1:$L$62</definedName>
    <definedName name="_xlnm.Print_Area" localSheetId="4">МАЙ!$A$1:$M$62</definedName>
    <definedName name="_xlnm.Print_Area" localSheetId="2">МАРТ!$A$1:$L$62</definedName>
    <definedName name="_xlnm.Print_Area" localSheetId="8">СЕНТЯБРЬ!$A$1:$L$66</definedName>
    <definedName name="_xlnm.Print_Area" localSheetId="1">ФЕВРАЛЬ!$A$1:$L$62</definedName>
    <definedName name="_xlnm.Print_Area" localSheetId="0">ЯНВАРЬ!$A$1:$L$62</definedName>
  </definedNames>
  <calcPr calcId="124519"/>
</workbook>
</file>

<file path=xl/calcChain.xml><?xml version="1.0" encoding="utf-8"?>
<calcChain xmlns="http://schemas.openxmlformats.org/spreadsheetml/2006/main">
  <c r="L19" i="9"/>
  <c r="E54"/>
  <c r="J54" s="1"/>
  <c r="E53"/>
  <c r="J53" s="1"/>
  <c r="E52"/>
  <c r="J52" s="1"/>
  <c r="E51"/>
  <c r="J51" s="1"/>
  <c r="E50"/>
  <c r="J50" s="1"/>
  <c r="E49"/>
  <c r="J49" s="1"/>
  <c r="E48"/>
  <c r="E47"/>
  <c r="J47" s="1"/>
  <c r="L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L32" s="1"/>
  <c r="E31"/>
  <c r="J31" s="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I15"/>
  <c r="H15"/>
  <c r="G15"/>
  <c r="F15"/>
  <c r="D15"/>
  <c r="B15"/>
  <c r="E43" l="1"/>
  <c r="J43" s="1"/>
  <c r="K47"/>
  <c r="E15"/>
  <c r="J15" s="1"/>
  <c r="K19"/>
  <c r="K32"/>
  <c r="J17"/>
  <c r="E28"/>
  <c r="J28" s="1"/>
  <c r="L47" i="8"/>
  <c r="L19" l="1"/>
  <c r="E54" l="1"/>
  <c r="J54" s="1"/>
  <c r="E53"/>
  <c r="J53" s="1"/>
  <c r="J52"/>
  <c r="E52"/>
  <c r="J51"/>
  <c r="E51"/>
  <c r="J50"/>
  <c r="E50"/>
  <c r="E49"/>
  <c r="J49" s="1"/>
  <c r="E48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J38"/>
  <c r="E38"/>
  <c r="E37"/>
  <c r="J37" s="1"/>
  <c r="E36"/>
  <c r="J36" s="1"/>
  <c r="E35"/>
  <c r="J35" s="1"/>
  <c r="J34"/>
  <c r="E34"/>
  <c r="E32"/>
  <c r="J32" s="1"/>
  <c r="E31"/>
  <c r="E30"/>
  <c r="J30" s="1"/>
  <c r="G28"/>
  <c r="F28"/>
  <c r="D28"/>
  <c r="B28"/>
  <c r="J26"/>
  <c r="E26"/>
  <c r="E25"/>
  <c r="J25" s="1"/>
  <c r="J24"/>
  <c r="E24"/>
  <c r="E23"/>
  <c r="J23" s="1"/>
  <c r="J22"/>
  <c r="E22"/>
  <c r="E21"/>
  <c r="J21" s="1"/>
  <c r="E19"/>
  <c r="J19" s="1"/>
  <c r="K19" s="1"/>
  <c r="E18"/>
  <c r="J18" s="1"/>
  <c r="E17"/>
  <c r="I15"/>
  <c r="H15"/>
  <c r="G15"/>
  <c r="F15"/>
  <c r="D15"/>
  <c r="B15"/>
  <c r="K32" l="1"/>
  <c r="L32"/>
  <c r="E28"/>
  <c r="J28" s="1"/>
  <c r="E15"/>
  <c r="J15" s="1"/>
  <c r="E43"/>
  <c r="J43" s="1"/>
  <c r="J17"/>
  <c r="J31"/>
  <c r="L19" i="7"/>
  <c r="E26" l="1"/>
  <c r="E15"/>
  <c r="J35" i="6"/>
  <c r="E35"/>
  <c r="J25"/>
  <c r="E25"/>
  <c r="E49"/>
  <c r="J49"/>
  <c r="E49" i="5"/>
  <c r="J49"/>
  <c r="E25"/>
  <c r="J25" s="1"/>
  <c r="E49" i="4"/>
  <c r="J49" s="1"/>
  <c r="J35"/>
  <c r="E25"/>
  <c r="J25" s="1"/>
  <c r="J26"/>
  <c r="J49" i="3"/>
  <c r="E49"/>
  <c r="E35"/>
  <c r="J35" s="1"/>
  <c r="E34"/>
  <c r="E25"/>
  <c r="J25" s="1"/>
  <c r="J49" i="2"/>
  <c r="E49"/>
  <c r="E35"/>
  <c r="J35" s="1"/>
  <c r="E34"/>
  <c r="J25"/>
  <c r="E25"/>
  <c r="J39" i="1"/>
  <c r="E39"/>
  <c r="J49"/>
  <c r="E49"/>
  <c r="J35"/>
  <c r="E35"/>
  <c r="E25"/>
  <c r="J25" s="1"/>
  <c r="K47" i="7"/>
  <c r="K32"/>
  <c r="K19" i="6"/>
  <c r="K19" i="7"/>
  <c r="J43"/>
  <c r="F43"/>
  <c r="G43"/>
  <c r="H43"/>
  <c r="E43"/>
  <c r="D43"/>
  <c r="B43"/>
  <c r="J50"/>
  <c r="J51"/>
  <c r="J52"/>
  <c r="J53"/>
  <c r="J46"/>
  <c r="E46"/>
  <c r="E47"/>
  <c r="J47" s="1"/>
  <c r="E48"/>
  <c r="E49"/>
  <c r="J49" s="1"/>
  <c r="E50"/>
  <c r="E51"/>
  <c r="E52"/>
  <c r="E53"/>
  <c r="E54"/>
  <c r="J54" s="1"/>
  <c r="J45"/>
  <c r="E45"/>
  <c r="J15"/>
  <c r="J28"/>
  <c r="G28"/>
  <c r="F28"/>
  <c r="E28"/>
  <c r="D28"/>
  <c r="B28"/>
  <c r="J35"/>
  <c r="J37"/>
  <c r="J38"/>
  <c r="J39"/>
  <c r="E31"/>
  <c r="J31" s="1"/>
  <c r="E32"/>
  <c r="J32" s="1"/>
  <c r="E34"/>
  <c r="J34" s="1"/>
  <c r="E35"/>
  <c r="E36"/>
  <c r="J36" s="1"/>
  <c r="E37"/>
  <c r="E38"/>
  <c r="E39"/>
  <c r="E40"/>
  <c r="J40" s="1"/>
  <c r="E41"/>
  <c r="J41" s="1"/>
  <c r="J30"/>
  <c r="E30"/>
  <c r="E21" l="1"/>
  <c r="J21"/>
  <c r="J22"/>
  <c r="J23"/>
  <c r="J24"/>
  <c r="J25"/>
  <c r="E18"/>
  <c r="J18" s="1"/>
  <c r="E19"/>
  <c r="J19" s="1"/>
  <c r="E22"/>
  <c r="E23"/>
  <c r="E24"/>
  <c r="E25"/>
  <c r="J26"/>
  <c r="E17"/>
  <c r="J17" i="6"/>
  <c r="I15" i="7"/>
  <c r="H15"/>
  <c r="G15"/>
  <c r="F15"/>
  <c r="D15"/>
  <c r="B15"/>
  <c r="J17" l="1"/>
  <c r="E42" i="6"/>
  <c r="E41"/>
  <c r="J19" i="1" l="1"/>
  <c r="N19" i="6"/>
  <c r="E50" l="1"/>
  <c r="J50" s="1"/>
  <c r="E47"/>
  <c r="J47" s="1"/>
  <c r="J46"/>
  <c r="E46"/>
  <c r="J45"/>
  <c r="E45"/>
  <c r="J44"/>
  <c r="E44"/>
  <c r="E43"/>
  <c r="J42"/>
  <c r="I39"/>
  <c r="H39"/>
  <c r="G39"/>
  <c r="F39"/>
  <c r="D39"/>
  <c r="B39"/>
  <c r="E37"/>
  <c r="J37" s="1"/>
  <c r="E36"/>
  <c r="J36" s="1"/>
  <c r="E34"/>
  <c r="J34" s="1"/>
  <c r="E32"/>
  <c r="J32" s="1"/>
  <c r="E31"/>
  <c r="J31" s="1"/>
  <c r="E30"/>
  <c r="J30" s="1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H15"/>
  <c r="G15"/>
  <c r="F15"/>
  <c r="D15"/>
  <c r="B15"/>
  <c r="J43" l="1"/>
  <c r="E39"/>
  <c r="J39"/>
  <c r="J41"/>
  <c r="K43"/>
  <c r="E28"/>
  <c r="J28" s="1"/>
  <c r="N32"/>
  <c r="K32"/>
  <c r="E15"/>
  <c r="J15" s="1"/>
  <c r="N19" i="5"/>
  <c r="E50"/>
  <c r="J50" s="1"/>
  <c r="E47"/>
  <c r="J47" s="1"/>
  <c r="E46"/>
  <c r="J46" s="1"/>
  <c r="E45"/>
  <c r="J45" s="1"/>
  <c r="E44"/>
  <c r="J44" s="1"/>
  <c r="J43"/>
  <c r="K43" s="1"/>
  <c r="E43"/>
  <c r="E42"/>
  <c r="J42" s="1"/>
  <c r="E41"/>
  <c r="J41" s="1"/>
  <c r="I39"/>
  <c r="H39"/>
  <c r="G39"/>
  <c r="F39"/>
  <c r="D39"/>
  <c r="B39"/>
  <c r="E37"/>
  <c r="J37" s="1"/>
  <c r="E36"/>
  <c r="J36" s="1"/>
  <c r="E34"/>
  <c r="J34" s="1"/>
  <c r="E32"/>
  <c r="J32" s="1"/>
  <c r="E31"/>
  <c r="J31" s="1"/>
  <c r="E30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E39" l="1"/>
  <c r="J39" s="1"/>
  <c r="N32"/>
  <c r="E28"/>
  <c r="J28" s="1"/>
  <c r="J30"/>
  <c r="E15"/>
  <c r="J15" s="1"/>
  <c r="K19"/>
  <c r="K32"/>
  <c r="E37" i="4"/>
  <c r="E28"/>
  <c r="E50" l="1"/>
  <c r="J50" s="1"/>
  <c r="E47"/>
  <c r="J47" s="1"/>
  <c r="E46"/>
  <c r="J46" s="1"/>
  <c r="E45"/>
  <c r="J45" s="1"/>
  <c r="E44"/>
  <c r="J44" s="1"/>
  <c r="E43"/>
  <c r="J43" s="1"/>
  <c r="E42"/>
  <c r="J42" s="1"/>
  <c r="E41"/>
  <c r="J41" s="1"/>
  <c r="I39"/>
  <c r="H39"/>
  <c r="G39"/>
  <c r="F39"/>
  <c r="D39"/>
  <c r="B39"/>
  <c r="J37"/>
  <c r="E36"/>
  <c r="J36" s="1"/>
  <c r="E34"/>
  <c r="J34" s="1"/>
  <c r="E32"/>
  <c r="J32" s="1"/>
  <c r="E31"/>
  <c r="J31" s="1"/>
  <c r="E30"/>
  <c r="I28"/>
  <c r="H28"/>
  <c r="G28"/>
  <c r="F28"/>
  <c r="D28"/>
  <c r="B28"/>
  <c r="E26"/>
  <c r="J23"/>
  <c r="J22"/>
  <c r="J21"/>
  <c r="J20"/>
  <c r="E19"/>
  <c r="J19" s="1"/>
  <c r="E18"/>
  <c r="J18" s="1"/>
  <c r="E17"/>
  <c r="J17" s="1"/>
  <c r="H15"/>
  <c r="G15"/>
  <c r="F15"/>
  <c r="D15"/>
  <c r="B15"/>
  <c r="E39" l="1"/>
  <c r="J39" s="1"/>
  <c r="J28"/>
  <c r="K32"/>
  <c r="K43"/>
  <c r="K19"/>
  <c r="E15"/>
  <c r="J15" s="1"/>
  <c r="J30"/>
  <c r="F28" i="3"/>
  <c r="E50" l="1"/>
  <c r="J50" s="1"/>
  <c r="E47"/>
  <c r="J47" s="1"/>
  <c r="E46"/>
  <c r="J46" s="1"/>
  <c r="E45"/>
  <c r="J45" s="1"/>
  <c r="E44"/>
  <c r="J44" s="1"/>
  <c r="E43"/>
  <c r="J43" s="1"/>
  <c r="K43" s="1"/>
  <c r="E42"/>
  <c r="J42" s="1"/>
  <c r="E41"/>
  <c r="I39"/>
  <c r="H39"/>
  <c r="G39"/>
  <c r="F39"/>
  <c r="D39"/>
  <c r="B39"/>
  <c r="E37"/>
  <c r="J37" s="1"/>
  <c r="E36"/>
  <c r="J36" s="1"/>
  <c r="J34"/>
  <c r="E32"/>
  <c r="J32" s="1"/>
  <c r="K32" s="1"/>
  <c r="E31"/>
  <c r="J31" s="1"/>
  <c r="E30"/>
  <c r="J30" s="1"/>
  <c r="I28"/>
  <c r="H28"/>
  <c r="G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L19" i="5" l="1"/>
  <c r="L19" i="6"/>
  <c r="L19" i="4"/>
  <c r="L19" i="3"/>
  <c r="K19"/>
  <c r="E39"/>
  <c r="J39" s="1"/>
  <c r="E28"/>
  <c r="J28" s="1"/>
  <c r="E15"/>
  <c r="J15" s="1"/>
  <c r="J41"/>
  <c r="E39" i="2"/>
  <c r="F39"/>
  <c r="G39"/>
  <c r="H39"/>
  <c r="I39"/>
  <c r="F39" i="1"/>
  <c r="G39"/>
  <c r="H39"/>
  <c r="I39"/>
  <c r="L19" i="2" l="1"/>
  <c r="K19"/>
  <c r="E50" l="1"/>
  <c r="J50" s="1"/>
  <c r="E47"/>
  <c r="J47" s="1"/>
  <c r="E46"/>
  <c r="J46" s="1"/>
  <c r="E45"/>
  <c r="J45" s="1"/>
  <c r="E44"/>
  <c r="J44" s="1"/>
  <c r="E43"/>
  <c r="J43" s="1"/>
  <c r="K43" s="1"/>
  <c r="E42"/>
  <c r="J42" s="1"/>
  <c r="E41"/>
  <c r="J41" s="1"/>
  <c r="J39" s="1"/>
  <c r="D39"/>
  <c r="B39"/>
  <c r="E37"/>
  <c r="J37" s="1"/>
  <c r="E36"/>
  <c r="J36" s="1"/>
  <c r="J34"/>
  <c r="E32"/>
  <c r="J32" s="1"/>
  <c r="K32" s="1"/>
  <c r="E31"/>
  <c r="J31" s="1"/>
  <c r="E30"/>
  <c r="I28"/>
  <c r="H28"/>
  <c r="G28"/>
  <c r="F28"/>
  <c r="D28"/>
  <c r="B28"/>
  <c r="E26"/>
  <c r="J26" s="1"/>
  <c r="J23"/>
  <c r="J22"/>
  <c r="J21"/>
  <c r="J20"/>
  <c r="E19"/>
  <c r="J19" s="1"/>
  <c r="E18"/>
  <c r="J18" s="1"/>
  <c r="E17"/>
  <c r="J17" s="1"/>
  <c r="H15"/>
  <c r="G15"/>
  <c r="F15"/>
  <c r="D15"/>
  <c r="B15"/>
  <c r="E28" l="1"/>
  <c r="J28" s="1"/>
  <c r="J30"/>
  <c r="E15"/>
  <c r="J15" s="1"/>
  <c r="E30" i="1"/>
  <c r="D39" l="1"/>
  <c r="E42"/>
  <c r="E43"/>
  <c r="E44"/>
  <c r="E45"/>
  <c r="E46"/>
  <c r="E47"/>
  <c r="E50"/>
  <c r="E41"/>
  <c r="B39" l="1"/>
  <c r="I28"/>
  <c r="H28"/>
  <c r="G28"/>
  <c r="F28"/>
  <c r="E28"/>
  <c r="J28" s="1"/>
  <c r="D28"/>
  <c r="B28"/>
  <c r="E37"/>
  <c r="E36"/>
  <c r="E32"/>
  <c r="E34" l="1"/>
  <c r="J34" s="1"/>
  <c r="L32" i="7" s="1"/>
  <c r="E31" i="1"/>
  <c r="J31" s="1"/>
  <c r="J32"/>
  <c r="J36"/>
  <c r="J37"/>
  <c r="J41"/>
  <c r="J42"/>
  <c r="J43"/>
  <c r="J44"/>
  <c r="J45"/>
  <c r="J46"/>
  <c r="J47"/>
  <c r="J50"/>
  <c r="K43" l="1"/>
  <c r="L43" s="1"/>
  <c r="L47" i="7"/>
  <c r="L43" i="4"/>
  <c r="L43" i="2"/>
  <c r="L43" i="6"/>
  <c r="L43" i="5"/>
  <c r="L43" i="3"/>
  <c r="K32" i="1"/>
  <c r="L32" s="1"/>
  <c r="L32" i="5"/>
  <c r="L32" i="4"/>
  <c r="L32" i="2"/>
  <c r="L32" i="6"/>
  <c r="L32" i="3"/>
  <c r="J30" i="1"/>
  <c r="H15"/>
  <c r="G15"/>
  <c r="F15"/>
  <c r="D15"/>
  <c r="B15"/>
  <c r="J20"/>
  <c r="J21"/>
  <c r="J22"/>
  <c r="J23"/>
  <c r="J26"/>
  <c r="E26" l="1"/>
  <c r="E19"/>
  <c r="K19" s="1"/>
  <c r="L19" s="1"/>
  <c r="E18"/>
  <c r="E17"/>
  <c r="J17" l="1"/>
  <c r="E15"/>
  <c r="J15" s="1"/>
  <c r="J18"/>
</calcChain>
</file>

<file path=xl/sharedStrings.xml><?xml version="1.0" encoding="utf-8"?>
<sst xmlns="http://schemas.openxmlformats.org/spreadsheetml/2006/main" count="1117" uniqueCount="81">
  <si>
    <t>(человек)</t>
  </si>
  <si>
    <t>(тыс. руб.)</t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</si>
  <si>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</si>
  <si>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</si>
  <si>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</si>
  <si>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</si>
  <si>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</si>
  <si>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</si>
  <si>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</si>
  <si>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</si>
  <si>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</si>
  <si>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</si>
  <si>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</si>
  <si>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</si>
  <si>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</si>
  <si>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</si>
  <si>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</si>
  <si>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</si>
  <si>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</si>
  <si>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</si>
  <si>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</si>
  <si>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</si>
  <si>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</si>
  <si>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</si>
  <si>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</si>
  <si>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</si>
  <si>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</si>
  <si>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</si>
  <si>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</si>
  <si>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</si>
  <si>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</si>
  <si>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</si>
  <si>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</si>
  <si>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</si>
  <si>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</si>
  <si>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</si>
  <si>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</si>
  <si>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</si>
  <si>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</si>
  <si>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</si>
  <si>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</si>
  <si>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</si>
  <si>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</si>
  <si>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</si>
  <si>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</si>
  <si>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</si>
  <si>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</si>
  <si>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</si>
  <si>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t>за__</t>
    </r>
    <r>
      <rPr>
        <b/>
        <u/>
        <sz val="14"/>
        <color theme="1"/>
        <rFont val="Times New Roman"/>
        <family val="1"/>
        <charset val="204"/>
      </rPr>
      <t>январь</t>
    </r>
    <r>
      <rPr>
        <b/>
        <sz val="14"/>
        <color theme="1"/>
        <rFont val="Times New Roman"/>
        <family val="1"/>
        <charset val="204"/>
      </rPr>
      <t xml:space="preserve"> 2019 год</t>
    </r>
  </si>
  <si>
    <t>Комитет по образованию администрации муниципального образования Киреевский район</t>
  </si>
  <si>
    <r>
      <t xml:space="preserve">в том числе фактическое количество шт. ед.,  занятых другими работниками учреждения и </t>
    </r>
    <r>
      <rPr>
        <u/>
        <sz val="11"/>
        <color theme="1"/>
        <rFont val="Times New Roman"/>
        <family val="1"/>
        <charset val="204"/>
      </rPr>
      <t xml:space="preserve">внешними </t>
    </r>
    <r>
      <rPr>
        <sz val="11"/>
        <color theme="1"/>
        <rFont val="Times New Roman"/>
        <family val="1"/>
        <charset val="204"/>
      </rPr>
      <t>совместителями</t>
    </r>
  </si>
  <si>
    <r>
      <t xml:space="preserve"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</t>
    </r>
    <r>
      <rPr>
        <b/>
        <u/>
        <sz val="10"/>
        <color theme="1"/>
        <rFont val="Times New Roman"/>
        <family val="1"/>
        <charset val="204"/>
      </rPr>
      <t>звания</t>
    </r>
    <r>
      <rPr>
        <u/>
        <sz val="10"/>
        <color theme="1"/>
        <rFont val="Times New Roman"/>
        <family val="1"/>
        <charset val="204"/>
      </rPr>
      <t>,</t>
    </r>
    <r>
      <rPr>
        <sz val="10"/>
        <color theme="1"/>
        <rFont val="Times New Roman"/>
        <family val="1"/>
        <charset val="204"/>
      </rPr>
      <t xml:space="preserve">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</t>
    </r>
    <r>
      <rPr>
        <b/>
        <u/>
        <sz val="10"/>
        <color theme="1"/>
        <rFont val="Times New Roman"/>
        <family val="1"/>
        <charset val="204"/>
      </rPr>
      <t>санаторно-курортное лечение</t>
    </r>
    <r>
      <rPr>
        <u/>
        <sz val="10"/>
        <color theme="1"/>
        <rFont val="Times New Roman"/>
        <family val="1"/>
        <charset val="204"/>
      </rPr>
      <t xml:space="preserve"> в соответствии</t>
    </r>
    <r>
      <rPr>
        <sz val="10"/>
        <color theme="1"/>
        <rFont val="Times New Roman"/>
        <family val="1"/>
        <charset val="204"/>
      </rPr>
      <t xml:space="preserve"> с Законом Тульской области от 30 сентября 2013 года № 1989-ЗТО «Об образовании»;           2) Закон Тульской области от 20.12.1995 №21-ЗТО  "О библиотечном деле"</t>
    </r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</si>
  <si>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</si>
  <si>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</si>
  <si>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</si>
  <si>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</si>
  <si>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</si>
  <si>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>Тел. 8(48754)6-14-81</t>
  </si>
  <si>
    <t>за_ ФЕВРАЛЬ 2019 год</t>
  </si>
  <si>
    <t>за_ МАРТ   2019 год</t>
  </si>
  <si>
    <t>за_ АПРЕЛЬ    2019 год</t>
  </si>
  <si>
    <t xml:space="preserve">Заместитель председателя комитета </t>
  </si>
  <si>
    <t>С.В. Сильянова</t>
  </si>
  <si>
    <t>за_ МАЙ  2019 год</t>
  </si>
  <si>
    <t>за_ ИЮНЬ  2019 год</t>
  </si>
  <si>
    <t xml:space="preserve">работники, всего: </t>
  </si>
  <si>
    <t>Заместитель председателя комитета</t>
  </si>
  <si>
    <t>С.В.Сильянова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</si>
  <si>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</si>
  <si>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</si>
  <si>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</si>
  <si>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</si>
  <si>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390,162,5</t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</si>
  <si>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>июль</t>
    </r>
    <r>
      <rPr>
        <b/>
        <sz val="14"/>
        <color theme="1"/>
        <rFont val="Times New Roman"/>
        <family val="1"/>
        <charset val="204"/>
      </rPr>
      <t xml:space="preserve">  2019 год</t>
    </r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</si>
  <si>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>АВГУСТ</t>
    </r>
    <r>
      <rPr>
        <b/>
        <sz val="14"/>
        <color theme="1"/>
        <rFont val="Times New Roman"/>
        <family val="1"/>
        <charset val="204"/>
      </rPr>
      <t xml:space="preserve">  2019 год</t>
    </r>
  </si>
  <si>
    <t>3,5 вакансии</t>
  </si>
  <si>
    <t>0,2 вакансия</t>
  </si>
  <si>
    <r>
      <t xml:space="preserve">за   </t>
    </r>
    <r>
      <rPr>
        <b/>
        <u/>
        <sz val="14"/>
        <color theme="1"/>
        <rFont val="Times New Roman"/>
        <family val="1"/>
        <charset val="204"/>
      </rPr>
      <t xml:space="preserve">СЕНТЯБРЬ </t>
    </r>
    <r>
      <rPr>
        <b/>
        <sz val="14"/>
        <color theme="1"/>
        <rFont val="Times New Roman"/>
        <family val="1"/>
        <charset val="204"/>
      </rPr>
      <t>2019 год</t>
    </r>
  </si>
  <si>
    <t>1 вакансия</t>
  </si>
  <si>
    <t>0,5 вакансия 2 сов-во</t>
  </si>
  <si>
    <t>3,5 вакансии 3,5 сов-во</t>
  </si>
</sst>
</file>

<file path=xl/styles.xml><?xml version="1.0" encoding="utf-8"?>
<styleSheet xmlns="http://schemas.openxmlformats.org/spreadsheetml/2006/main">
  <numFmts count="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0.000"/>
    <numFmt numFmtId="166" formatCode="_-* #,##0.000\ _₽_-;\-* #,##0.000\ _₽_-;_-* &quot;-&quot;??\ _₽_-;_-@_-"/>
    <numFmt numFmtId="167" formatCode="_-* #,##0.000\ _₽_-;\-* #,##0.000\ _₽_-;_-* &quot;-&quot;???\ _₽_-;_-@_-"/>
  </numFmts>
  <fonts count="2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/>
    <xf numFmtId="0" fontId="12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8" fillId="0" borderId="0" xfId="0" applyFont="1"/>
    <xf numFmtId="0" fontId="14" fillId="0" borderId="11" xfId="0" applyFont="1" applyBorder="1"/>
    <xf numFmtId="0" fontId="19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167" fontId="3" fillId="5" borderId="1" xfId="0" applyNumberFormat="1" applyFont="1" applyFill="1" applyBorder="1" applyAlignment="1">
      <alignment horizontal="left" vertical="center" wrapText="1"/>
    </xf>
    <xf numFmtId="167" fontId="3" fillId="4" borderId="1" xfId="0" applyNumberFormat="1" applyFont="1" applyFill="1" applyBorder="1" applyAlignment="1">
      <alignment horizontal="left" vertical="center" wrapText="1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12" fillId="0" borderId="0" xfId="0" applyNumberFormat="1" applyFont="1" applyAlignment="1">
      <alignment vertical="top" wrapText="1"/>
    </xf>
    <xf numFmtId="43" fontId="4" fillId="0" borderId="0" xfId="0" applyNumberFormat="1" applyFont="1"/>
    <xf numFmtId="43" fontId="19" fillId="0" borderId="0" xfId="0" applyNumberFormat="1" applyFont="1"/>
    <xf numFmtId="167" fontId="4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6" fontId="11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7" fontId="5" fillId="5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justify" vertical="top" wrapText="1"/>
    </xf>
    <xf numFmtId="43" fontId="21" fillId="3" borderId="1" xfId="0" applyNumberFormat="1" applyFont="1" applyFill="1" applyBorder="1" applyAlignment="1">
      <alignment horizontal="center" vertical="center" wrapText="1"/>
    </xf>
    <xf numFmtId="43" fontId="23" fillId="0" borderId="0" xfId="0" applyNumberFormat="1" applyFont="1"/>
    <xf numFmtId="0" fontId="23" fillId="0" borderId="0" xfId="0" applyFont="1"/>
    <xf numFmtId="167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67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2" borderId="12" xfId="0" applyFont="1" applyFill="1" applyBorder="1" applyAlignment="1">
      <alignment horizontal="left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view="pageBreakPreview" topLeftCell="A24" zoomScale="60" zoomScaleNormal="75" workbookViewId="0">
      <selection activeCell="A35" sqref="A35:XFD35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18.75">
      <c r="A4" s="183" t="s">
        <v>48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2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1:12" ht="8.4499999999999993" customHeight="1"/>
    <row r="9" spans="1:12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68" t="s">
        <v>13</v>
      </c>
      <c r="K9" s="173" t="s">
        <v>40</v>
      </c>
      <c r="L9" s="173" t="s">
        <v>41</v>
      </c>
    </row>
    <row r="10" spans="1:12" ht="55.5" customHeight="1">
      <c r="A10" s="179"/>
      <c r="B10" s="168" t="s">
        <v>21</v>
      </c>
      <c r="C10" s="168" t="s">
        <v>50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72"/>
      <c r="K10" s="174"/>
      <c r="L10" s="174"/>
    </row>
    <row r="11" spans="1:12" ht="224.25" customHeight="1">
      <c r="A11" s="179"/>
      <c r="B11" s="170"/>
      <c r="C11" s="170"/>
      <c r="D11" s="172"/>
      <c r="E11" s="169"/>
      <c r="F11" s="3" t="s">
        <v>51</v>
      </c>
      <c r="G11" s="7" t="s">
        <v>22</v>
      </c>
      <c r="H11" s="9" t="s">
        <v>38</v>
      </c>
      <c r="I11" s="170"/>
      <c r="J11" s="170"/>
      <c r="K11" s="175"/>
      <c r="L11" s="175"/>
    </row>
    <row r="12" spans="1:12" ht="13.5" customHeight="1">
      <c r="A12" s="168"/>
      <c r="B12" s="180" t="s">
        <v>26</v>
      </c>
      <c r="C12" s="181"/>
      <c r="D12" s="11" t="s">
        <v>0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18</v>
      </c>
      <c r="K12" s="11" t="s">
        <v>17</v>
      </c>
      <c r="L12" s="11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696.9</v>
      </c>
      <c r="E15" s="53">
        <f>E17+E18+E19+E26</f>
        <v>14206.382</v>
      </c>
      <c r="F15" s="53">
        <f>F17+F18+F19+F26</f>
        <v>144.268</v>
      </c>
      <c r="G15" s="53">
        <f>G17+G18+G19+G26</f>
        <v>12325.700999999999</v>
      </c>
      <c r="H15" s="53">
        <f t="shared" ref="H15" si="0">H17+H18+H19+H26</f>
        <v>1736.413</v>
      </c>
      <c r="I15" s="61">
        <v>0</v>
      </c>
      <c r="J15" s="53">
        <f>(E15/D15)*1000</f>
        <v>20385.10833692065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520.24299999999994</v>
      </c>
      <c r="F17" s="56">
        <v>20.757000000000001</v>
      </c>
      <c r="G17" s="56">
        <v>499.48599999999999</v>
      </c>
      <c r="H17" s="55">
        <v>0</v>
      </c>
      <c r="I17" s="55">
        <v>0</v>
      </c>
      <c r="J17" s="62">
        <f>(E17/D17)*1000</f>
        <v>43353.583333333328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895.71199999999999</v>
      </c>
      <c r="F18" s="56">
        <v>2.54</v>
      </c>
      <c r="G18" s="56">
        <v>893.17200000000003</v>
      </c>
      <c r="H18" s="55">
        <v>0</v>
      </c>
      <c r="I18" s="55">
        <v>0</v>
      </c>
      <c r="J18" s="62">
        <f>(E18/D18)*1000</f>
        <v>38442.575107296136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6795.625</v>
      </c>
      <c r="F19" s="56">
        <v>110.679</v>
      </c>
      <c r="G19" s="56">
        <v>6684.9459999999999</v>
      </c>
      <c r="H19" s="55">
        <v>0</v>
      </c>
      <c r="I19" s="55">
        <v>0</v>
      </c>
      <c r="J19" s="54">
        <f>(E19/D19)*1000</f>
        <v>29342.076856649397</v>
      </c>
      <c r="K19" s="59">
        <f>(J19/29340.22)*100</f>
        <v>100.00632870731508</v>
      </c>
      <c r="L19" s="59">
        <f>K19</f>
        <v>100.00632870731508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3.4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24.9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190.72300000000001</v>
      </c>
      <c r="F25" s="58">
        <v>0</v>
      </c>
      <c r="G25" s="58">
        <v>190.72300000000001</v>
      </c>
      <c r="H25" s="55">
        <v>0</v>
      </c>
      <c r="I25" s="55">
        <v>0</v>
      </c>
      <c r="J25" s="149">
        <f>(E25/D25)*1000</f>
        <v>29342.000000000004</v>
      </c>
      <c r="K25" s="23" t="s">
        <v>3</v>
      </c>
      <c r="L25" s="23" t="s">
        <v>3</v>
      </c>
    </row>
    <row r="26" spans="1:13" ht="38.1" customHeight="1">
      <c r="A26" s="21" t="s">
        <v>6</v>
      </c>
      <c r="B26" s="22">
        <v>548.4</v>
      </c>
      <c r="C26" s="23">
        <v>2.85</v>
      </c>
      <c r="D26" s="55">
        <v>430</v>
      </c>
      <c r="E26" s="58">
        <f>F26+G26+H26</f>
        <v>5994.8019999999997</v>
      </c>
      <c r="F26" s="58">
        <v>10.292</v>
      </c>
      <c r="G26" s="56">
        <v>4248.0969999999998</v>
      </c>
      <c r="H26" s="55">
        <v>1736.413</v>
      </c>
      <c r="I26" s="55"/>
      <c r="J26" s="62">
        <f t="shared" si="1"/>
        <v>13941.4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838.1</v>
      </c>
      <c r="E28" s="81">
        <f t="shared" si="2"/>
        <v>22357.239999999998</v>
      </c>
      <c r="F28" s="32">
        <f t="shared" si="2"/>
        <v>100.63800000000001</v>
      </c>
      <c r="G28" s="32">
        <f t="shared" si="2"/>
        <v>22256.601999999999</v>
      </c>
      <c r="H28" s="32">
        <f t="shared" si="2"/>
        <v>0</v>
      </c>
      <c r="I28" s="32">
        <f t="shared" si="2"/>
        <v>0</v>
      </c>
      <c r="J28" s="67">
        <f>(E28/D28)*1000</f>
        <v>26676.100703973269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1429.0810000000001</v>
      </c>
      <c r="F30" s="67">
        <v>29.524999999999999</v>
      </c>
      <c r="G30" s="67">
        <v>1399.556</v>
      </c>
      <c r="H30" s="68">
        <v>0</v>
      </c>
      <c r="I30" s="68">
        <v>0</v>
      </c>
      <c r="J30" s="67">
        <f>(E30/D30)*1000</f>
        <v>62133.956521739135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44.5</v>
      </c>
      <c r="E31" s="68">
        <f>F31+G31+H31+I31</f>
        <v>2582.6530000000002</v>
      </c>
      <c r="F31" s="67">
        <v>24.003</v>
      </c>
      <c r="G31" s="67">
        <v>2558.65</v>
      </c>
      <c r="H31" s="68">
        <v>0</v>
      </c>
      <c r="I31" s="68">
        <v>0</v>
      </c>
      <c r="J31" s="67">
        <f>(E31/D31)*1000</f>
        <v>58037.146067415735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429.8</v>
      </c>
      <c r="E32" s="67">
        <f>F32+G32+H32+I32</f>
        <v>13415.505999999999</v>
      </c>
      <c r="F32" s="67">
        <v>39.622</v>
      </c>
      <c r="G32" s="67">
        <v>13375.884</v>
      </c>
      <c r="H32" s="68">
        <v>0</v>
      </c>
      <c r="I32" s="68">
        <v>0</v>
      </c>
      <c r="J32" s="70">
        <f t="shared" ref="J32:J50" si="3">(E32/D32)*1000</f>
        <v>31213.36900884132</v>
      </c>
      <c r="K32" s="69">
        <f>(J32/31213)*100</f>
        <v>100.00118222805024</v>
      </c>
      <c r="L32" s="63">
        <f>K32</f>
        <v>100.00118222805024</v>
      </c>
      <c r="M32" s="65">
        <v>31213</v>
      </c>
    </row>
    <row r="33" spans="1:13" ht="17.25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395</v>
      </c>
      <c r="E34" s="67">
        <f>F34+G34+H34+I34</f>
        <v>12378.356</v>
      </c>
      <c r="F34" s="67">
        <v>38.590000000000003</v>
      </c>
      <c r="G34" s="67">
        <v>12339.766</v>
      </c>
      <c r="H34" s="68">
        <v>0</v>
      </c>
      <c r="I34" s="68">
        <v>0</v>
      </c>
      <c r="J34" s="67">
        <f t="shared" si="3"/>
        <v>31337.610126582276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266.41699999999997</v>
      </c>
      <c r="F35" s="67">
        <v>0</v>
      </c>
      <c r="G35" s="67">
        <v>266.41699999999997</v>
      </c>
      <c r="H35" s="68"/>
      <c r="I35" s="68"/>
      <c r="J35" s="67">
        <f t="shared" si="3"/>
        <v>21313.360000000001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255.71700000000001</v>
      </c>
      <c r="F36" s="68">
        <v>0</v>
      </c>
      <c r="G36" s="67">
        <v>255.71700000000001</v>
      </c>
      <c r="H36" s="68">
        <v>0</v>
      </c>
      <c r="I36" s="68">
        <v>0</v>
      </c>
      <c r="J36" s="67">
        <f t="shared" si="3"/>
        <v>24826.893203883494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330.5</v>
      </c>
      <c r="E37" s="67">
        <f>F37+G37+H37+I37</f>
        <v>4674.2830000000004</v>
      </c>
      <c r="F37" s="67">
        <v>7.4880000000000004</v>
      </c>
      <c r="G37" s="67">
        <v>4666.7950000000001</v>
      </c>
      <c r="H37" s="68">
        <v>0</v>
      </c>
      <c r="I37" s="68">
        <v>0</v>
      </c>
      <c r="J37" s="67">
        <f t="shared" si="3"/>
        <v>14143.065052950076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79.5</v>
      </c>
      <c r="E39" s="151">
        <f>E41+E42+E43+E50</f>
        <v>2060.6099999999997</v>
      </c>
      <c r="F39" s="45">
        <f t="shared" ref="F39:I39" si="4">F41+F42+F43+F50</f>
        <v>13.248999999999999</v>
      </c>
      <c r="G39" s="45">
        <f t="shared" si="4"/>
        <v>0</v>
      </c>
      <c r="H39" s="45">
        <f t="shared" si="4"/>
        <v>2047.3609999999999</v>
      </c>
      <c r="I39" s="45">
        <f t="shared" si="4"/>
        <v>0</v>
      </c>
      <c r="J39" s="152">
        <f>(E39/D39)*1000</f>
        <v>25919.622641509432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185.089</v>
      </c>
      <c r="F41" s="72">
        <v>3.2709999999999999</v>
      </c>
      <c r="G41" s="72">
        <v>0</v>
      </c>
      <c r="H41" s="72">
        <v>181.81800000000001</v>
      </c>
      <c r="I41" s="72">
        <v>0</v>
      </c>
      <c r="J41" s="73">
        <f t="shared" si="3"/>
        <v>46272.25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40.5</v>
      </c>
      <c r="E43" s="72">
        <f t="shared" si="5"/>
        <v>1264.1309999999999</v>
      </c>
      <c r="F43" s="72">
        <v>3.0110000000000001</v>
      </c>
      <c r="G43" s="72">
        <v>0</v>
      </c>
      <c r="H43" s="72">
        <v>1261.1199999999999</v>
      </c>
      <c r="I43" s="72">
        <v>0</v>
      </c>
      <c r="J43" s="74">
        <f t="shared" si="3"/>
        <v>31213.111111111106</v>
      </c>
      <c r="K43" s="76">
        <f>(J43/31213)*100</f>
        <v>100.00035597703234</v>
      </c>
      <c r="L43" s="76">
        <f>K43</f>
        <v>100.00035597703234</v>
      </c>
      <c r="M43" s="65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3.1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2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124.852</v>
      </c>
      <c r="F49" s="72">
        <v>0</v>
      </c>
      <c r="G49" s="72">
        <v>0</v>
      </c>
      <c r="H49" s="72">
        <v>124.852</v>
      </c>
      <c r="I49" s="72"/>
      <c r="J49" s="72">
        <f t="shared" si="3"/>
        <v>31213</v>
      </c>
      <c r="K49" s="43" t="s">
        <v>3</v>
      </c>
      <c r="L49" s="43" t="s">
        <v>3</v>
      </c>
    </row>
    <row r="50" spans="1:12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477.82300000000004</v>
      </c>
      <c r="F50" s="72">
        <v>4.0229999999999997</v>
      </c>
      <c r="G50" s="72">
        <v>0</v>
      </c>
      <c r="H50" s="72">
        <v>473.8</v>
      </c>
      <c r="I50" s="72">
        <v>0</v>
      </c>
      <c r="J50" s="73">
        <f t="shared" si="3"/>
        <v>14931.968750000002</v>
      </c>
      <c r="K50" s="43" t="s">
        <v>3</v>
      </c>
      <c r="L50" s="43" t="s">
        <v>3</v>
      </c>
    </row>
    <row r="51" spans="1:12" ht="14.45" customHeight="1">
      <c r="A51" s="171" t="s">
        <v>44</v>
      </c>
      <c r="B51" s="171"/>
      <c r="C51" s="171"/>
      <c r="D51" s="171"/>
      <c r="E51" s="171"/>
      <c r="F51" s="171"/>
      <c r="G51" s="171"/>
      <c r="H51" s="12"/>
      <c r="I51" s="1"/>
      <c r="J51" s="1"/>
      <c r="K51" s="8"/>
      <c r="L51" s="8"/>
    </row>
    <row r="52" spans="1:12" ht="19.5" customHeight="1">
      <c r="A52" s="163" t="s">
        <v>47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</row>
    <row r="53" spans="1:12" s="15" customFormat="1" ht="19.5" customHeight="1">
      <c r="A53" s="164" t="s">
        <v>42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</row>
    <row r="54" spans="1:12" s="14" customFormat="1" ht="21.6" customHeight="1">
      <c r="A54" s="164" t="s">
        <v>43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</row>
    <row r="55" spans="1:12" ht="4.5" hidden="1" customHeight="1">
      <c r="A55" s="13"/>
      <c r="B55" s="13"/>
      <c r="C55" s="13"/>
      <c r="D55" s="13"/>
      <c r="E55" s="13"/>
      <c r="F55" s="13"/>
      <c r="G55" s="13"/>
      <c r="H55" s="13"/>
      <c r="I55" s="1"/>
      <c r="J55" s="1"/>
      <c r="K55" s="8"/>
      <c r="L55" s="8"/>
    </row>
    <row r="56" spans="1:12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16"/>
    </row>
    <row r="57" spans="1:12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2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2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2" ht="20.100000000000001" customHeight="1">
      <c r="A60" t="s">
        <v>55</v>
      </c>
    </row>
    <row r="61" spans="1:12" ht="18.95" customHeight="1">
      <c r="A61" t="s">
        <v>56</v>
      </c>
    </row>
    <row r="62" spans="1:12" ht="21" customHeight="1">
      <c r="A62" t="s">
        <v>57</v>
      </c>
    </row>
  </sheetData>
  <mergeCells count="23">
    <mergeCell ref="B12:C12"/>
    <mergeCell ref="B9:C9"/>
    <mergeCell ref="A2:L2"/>
    <mergeCell ref="A3:L3"/>
    <mergeCell ref="A4:L4"/>
    <mergeCell ref="A5:L5"/>
    <mergeCell ref="A6:L6"/>
    <mergeCell ref="A52:L52"/>
    <mergeCell ref="A53:L53"/>
    <mergeCell ref="A54:L54"/>
    <mergeCell ref="A7:L7"/>
    <mergeCell ref="E9:I9"/>
    <mergeCell ref="E10:E11"/>
    <mergeCell ref="B10:B11"/>
    <mergeCell ref="C10:C11"/>
    <mergeCell ref="A51:G51"/>
    <mergeCell ref="I10:I11"/>
    <mergeCell ref="J9:J11"/>
    <mergeCell ref="K9:K11"/>
    <mergeCell ref="L9:L11"/>
    <mergeCell ref="D9:D11"/>
    <mergeCell ref="F10:H10"/>
    <mergeCell ref="A9:A12"/>
  </mergeCells>
  <pageMargins left="0.39370078740157483" right="0.39370078740157483" top="0.39370078740157483" bottom="0.39370078740157483" header="0.31496062992125984" footer="0.31496062992125984"/>
  <pageSetup paperSize="9" scale="2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24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1.28515625" customWidth="1"/>
  </cols>
  <sheetData>
    <row r="1" spans="1:12">
      <c r="L1" s="4"/>
    </row>
    <row r="2" spans="1:12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ht="18.75">
      <c r="A4" s="183" t="s">
        <v>58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2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1:12" ht="8.4499999999999993" customHeight="1"/>
    <row r="9" spans="1:12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68" t="s">
        <v>13</v>
      </c>
      <c r="K9" s="173" t="s">
        <v>40</v>
      </c>
      <c r="L9" s="173" t="s">
        <v>41</v>
      </c>
    </row>
    <row r="10" spans="1:12" ht="55.5" customHeight="1">
      <c r="A10" s="179"/>
      <c r="B10" s="168" t="s">
        <v>21</v>
      </c>
      <c r="C10" s="168" t="s">
        <v>50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72"/>
      <c r="K10" s="174"/>
      <c r="L10" s="174"/>
    </row>
    <row r="11" spans="1:12" ht="224.25" customHeight="1">
      <c r="A11" s="179"/>
      <c r="B11" s="170"/>
      <c r="C11" s="170"/>
      <c r="D11" s="172"/>
      <c r="E11" s="169"/>
      <c r="F11" s="80" t="s">
        <v>51</v>
      </c>
      <c r="G11" s="9" t="s">
        <v>22</v>
      </c>
      <c r="H11" s="9" t="s">
        <v>38</v>
      </c>
      <c r="I11" s="170"/>
      <c r="J11" s="170"/>
      <c r="K11" s="175"/>
      <c r="L11" s="175"/>
    </row>
    <row r="12" spans="1:12" ht="13.5" customHeight="1">
      <c r="A12" s="168"/>
      <c r="B12" s="180" t="s">
        <v>26</v>
      </c>
      <c r="C12" s="181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18</v>
      </c>
      <c r="K12" s="78" t="s">
        <v>17</v>
      </c>
      <c r="L12" s="78" t="s">
        <v>17</v>
      </c>
    </row>
    <row r="13" spans="1:12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698.9</v>
      </c>
      <c r="E15" s="53">
        <f>E17+E18+E19+E26</f>
        <v>14332.009</v>
      </c>
      <c r="F15" s="53">
        <f>F17+F18+F19+F26</f>
        <v>166.15199999999999</v>
      </c>
      <c r="G15" s="53">
        <f>G17+G18+G19+G26</f>
        <v>12393.317999999999</v>
      </c>
      <c r="H15" s="53">
        <f t="shared" ref="H15" si="0">H17+H18+H19+H26</f>
        <v>1772.539</v>
      </c>
      <c r="I15" s="61">
        <v>0</v>
      </c>
      <c r="J15" s="53">
        <f>(E15/D15)*1000</f>
        <v>20506.523107740737</v>
      </c>
      <c r="K15" s="23" t="s">
        <v>3</v>
      </c>
      <c r="L15" s="23" t="s">
        <v>3</v>
      </c>
    </row>
    <row r="16" spans="1:12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512.20000000000005</v>
      </c>
      <c r="F17" s="56">
        <v>24.4</v>
      </c>
      <c r="G17" s="56">
        <v>487.8</v>
      </c>
      <c r="H17" s="55">
        <v>0</v>
      </c>
      <c r="I17" s="55">
        <v>0</v>
      </c>
      <c r="J17" s="62">
        <f>(E17/D17)*1000</f>
        <v>42683.333333333336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951.67599999999993</v>
      </c>
      <c r="F18" s="56">
        <v>2.54</v>
      </c>
      <c r="G18" s="56">
        <v>949.13599999999997</v>
      </c>
      <c r="H18" s="55">
        <v>0</v>
      </c>
      <c r="I18" s="55">
        <v>0</v>
      </c>
      <c r="J18" s="62">
        <f>(E18/D18)*1000</f>
        <v>40844.4635193133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231.6</v>
      </c>
      <c r="E19" s="58">
        <f>F19+G19+H19</f>
        <v>6796.6610000000001</v>
      </c>
      <c r="F19" s="56">
        <v>108.861</v>
      </c>
      <c r="G19" s="56">
        <v>6687.8</v>
      </c>
      <c r="H19" s="55">
        <v>0</v>
      </c>
      <c r="I19" s="55">
        <v>0</v>
      </c>
      <c r="J19" s="54">
        <f>(E19/D19)*1000</f>
        <v>29346.550086355786</v>
      </c>
      <c r="K19" s="59">
        <f>(J19/29340.22)*100</f>
        <v>100.02157477468057</v>
      </c>
      <c r="L19" s="59">
        <f>(((ЯНВАРЬ!J19+ФЕВРАЛЬ!J19)/2)/29340.22)*100</f>
        <v>100.01395174099783</v>
      </c>
      <c r="M19" s="65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35.2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5.2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190.75200000000001</v>
      </c>
      <c r="F25" s="58"/>
      <c r="G25" s="58">
        <v>190.75200000000001</v>
      </c>
      <c r="H25" s="55">
        <v>0</v>
      </c>
      <c r="I25" s="55">
        <v>0</v>
      </c>
      <c r="J25" s="57">
        <f>(E25/D25)*1000</f>
        <v>29346.461538461539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432</v>
      </c>
      <c r="E26" s="58">
        <f>F26+G26+H26</f>
        <v>6071.4719999999998</v>
      </c>
      <c r="F26" s="56">
        <v>30.350999999999999</v>
      </c>
      <c r="G26" s="56">
        <v>4268.5820000000003</v>
      </c>
      <c r="H26" s="55">
        <v>1772.539</v>
      </c>
      <c r="I26" s="55"/>
      <c r="J26" s="62">
        <f t="shared" si="1"/>
        <v>14054.333333333332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838.3</v>
      </c>
      <c r="E28" s="81">
        <f t="shared" si="2"/>
        <v>22126.623</v>
      </c>
      <c r="F28" s="32">
        <f t="shared" si="2"/>
        <v>93.244</v>
      </c>
      <c r="G28" s="32">
        <f t="shared" si="2"/>
        <v>22033.379000000001</v>
      </c>
      <c r="H28" s="32">
        <f t="shared" si="2"/>
        <v>0</v>
      </c>
      <c r="I28" s="32">
        <f t="shared" si="2"/>
        <v>0</v>
      </c>
      <c r="J28" s="67">
        <f>(E28/D28)*1000</f>
        <v>26394.635571990937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1176.9880000000001</v>
      </c>
      <c r="F30" s="67">
        <v>29.524999999999999</v>
      </c>
      <c r="G30" s="67">
        <v>1147.463</v>
      </c>
      <c r="H30" s="68">
        <v>0</v>
      </c>
      <c r="I30" s="68">
        <v>0</v>
      </c>
      <c r="J30" s="67">
        <f>(E30/D30)*1000</f>
        <v>51173.391304347831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2586.3090000000002</v>
      </c>
      <c r="F31" s="67">
        <v>15.492000000000001</v>
      </c>
      <c r="G31" s="67">
        <v>2570.817</v>
      </c>
      <c r="H31" s="68">
        <v>0</v>
      </c>
      <c r="I31" s="68">
        <v>0</v>
      </c>
      <c r="J31" s="67">
        <f>(E31/D31)*1000</f>
        <v>57473.533333333333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427.5</v>
      </c>
      <c r="E32" s="67">
        <f>F32+G32+H32+I32</f>
        <v>13343.56</v>
      </c>
      <c r="F32" s="67">
        <v>39.621000000000002</v>
      </c>
      <c r="G32" s="67">
        <v>13303.939</v>
      </c>
      <c r="H32" s="68">
        <v>0</v>
      </c>
      <c r="I32" s="68">
        <v>0</v>
      </c>
      <c r="J32" s="70">
        <f t="shared" ref="J32:J50" si="3">(E32/D32)*1000</f>
        <v>31213.005847953216</v>
      </c>
      <c r="K32" s="69">
        <f>(J32/31213)*100</f>
        <v>100.00001873563329</v>
      </c>
      <c r="L32" s="63">
        <f>(((ЯНВАРЬ!J32+ФЕВРАЛЬ!J32)/2)/31213)*100</f>
        <v>100.00060048184176</v>
      </c>
      <c r="M32" s="65">
        <v>31213</v>
      </c>
    </row>
    <row r="33" spans="1:13" ht="17.25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394.7</v>
      </c>
      <c r="E34" s="67">
        <f>F34+G34+H34+I34</f>
        <v>12351.398000000001</v>
      </c>
      <c r="F34" s="67">
        <v>38.590000000000003</v>
      </c>
      <c r="G34" s="67">
        <v>12312.808000000001</v>
      </c>
      <c r="H34" s="68">
        <v>0</v>
      </c>
      <c r="I34" s="68">
        <v>0</v>
      </c>
      <c r="J34" s="67">
        <f t="shared" si="3"/>
        <v>31293.128958702815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390.16199999999998</v>
      </c>
      <c r="F35" s="67"/>
      <c r="G35" s="67">
        <v>390.16199999999998</v>
      </c>
      <c r="H35" s="68">
        <v>0</v>
      </c>
      <c r="I35" s="68">
        <v>0</v>
      </c>
      <c r="J35" s="67">
        <f t="shared" si="3"/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258.10899999999998</v>
      </c>
      <c r="F36" s="68">
        <v>0</v>
      </c>
      <c r="G36" s="67">
        <v>258.10899999999998</v>
      </c>
      <c r="H36" s="68">
        <v>0</v>
      </c>
      <c r="I36" s="68">
        <v>0</v>
      </c>
      <c r="J36" s="67">
        <f t="shared" si="3"/>
        <v>25059.12621359223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332.5</v>
      </c>
      <c r="E37" s="67">
        <f>F37+G37+H37+I37</f>
        <v>4761.6570000000002</v>
      </c>
      <c r="F37" s="67">
        <v>8.6059999999999999</v>
      </c>
      <c r="G37" s="67">
        <v>4753.0510000000004</v>
      </c>
      <c r="H37" s="68">
        <v>0</v>
      </c>
      <c r="I37" s="68">
        <v>0</v>
      </c>
      <c r="J37" s="67">
        <f t="shared" si="3"/>
        <v>14320.772932330827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79.5</v>
      </c>
      <c r="E39" s="45">
        <f t="shared" ref="E39:J39" si="4">E41+E42+E43+E50</f>
        <v>2064.9739999999997</v>
      </c>
      <c r="F39" s="45">
        <f t="shared" si="4"/>
        <v>9.2259999999999991</v>
      </c>
      <c r="G39" s="45">
        <f t="shared" si="4"/>
        <v>0</v>
      </c>
      <c r="H39" s="45">
        <f t="shared" si="4"/>
        <v>2055.7479999999996</v>
      </c>
      <c r="I39" s="45">
        <f t="shared" si="4"/>
        <v>0</v>
      </c>
      <c r="J39" s="45">
        <f t="shared" si="4"/>
        <v>134887.48765432095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175.31799999999998</v>
      </c>
      <c r="F41" s="72">
        <v>3.2709999999999999</v>
      </c>
      <c r="G41" s="72">
        <v>0</v>
      </c>
      <c r="H41" s="72">
        <v>172.047</v>
      </c>
      <c r="I41" s="72">
        <v>0</v>
      </c>
      <c r="J41" s="73">
        <f t="shared" si="3"/>
        <v>43829.499999999993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40.5</v>
      </c>
      <c r="E43" s="72">
        <f t="shared" si="5"/>
        <v>1271.9289999999999</v>
      </c>
      <c r="F43" s="72">
        <v>3.0110000000000001</v>
      </c>
      <c r="G43" s="72">
        <v>0</v>
      </c>
      <c r="H43" s="72">
        <v>1268.9179999999999</v>
      </c>
      <c r="I43" s="72">
        <v>0</v>
      </c>
      <c r="J43" s="74">
        <f t="shared" si="3"/>
        <v>31405.654320987651</v>
      </c>
      <c r="K43" s="76">
        <f>(J43/31213)*100</f>
        <v>100.61722462111189</v>
      </c>
      <c r="L43" s="76">
        <f>(((ЯНВАРЬ!J43+ФЕВРАЛЬ!J43)/2)/31213)*100</f>
        <v>100.30879029907211</v>
      </c>
      <c r="M43" s="65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4.9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2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125.622</v>
      </c>
      <c r="F49" s="72"/>
      <c r="G49" s="72"/>
      <c r="H49" s="72">
        <v>125.622</v>
      </c>
      <c r="I49" s="72"/>
      <c r="J49" s="73">
        <f t="shared" si="3"/>
        <v>31405.5</v>
      </c>
      <c r="K49" s="43"/>
      <c r="L49" s="43"/>
    </row>
    <row r="50" spans="1:12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484.16</v>
      </c>
      <c r="F50" s="72">
        <v>0</v>
      </c>
      <c r="G50" s="72">
        <v>0</v>
      </c>
      <c r="H50" s="72">
        <v>484.16</v>
      </c>
      <c r="I50" s="72">
        <v>0</v>
      </c>
      <c r="J50" s="73">
        <f t="shared" si="3"/>
        <v>15130</v>
      </c>
      <c r="K50" s="43" t="s">
        <v>3</v>
      </c>
      <c r="L50" s="43" t="s">
        <v>3</v>
      </c>
    </row>
    <row r="51" spans="1:12" ht="14.45" customHeight="1">
      <c r="A51" s="171" t="s">
        <v>44</v>
      </c>
      <c r="B51" s="171"/>
      <c r="C51" s="171"/>
      <c r="D51" s="171"/>
      <c r="E51" s="171"/>
      <c r="F51" s="171"/>
      <c r="G51" s="171"/>
      <c r="H51" s="79"/>
      <c r="I51" s="1"/>
      <c r="J51" s="1"/>
      <c r="K51" s="8"/>
      <c r="L51" s="8"/>
    </row>
    <row r="52" spans="1:12" ht="19.5" customHeight="1">
      <c r="A52" s="163" t="s">
        <v>47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</row>
    <row r="53" spans="1:12" s="15" customFormat="1" ht="19.5" customHeight="1">
      <c r="A53" s="164" t="s">
        <v>42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</row>
    <row r="54" spans="1:12" s="14" customFormat="1" ht="21.6" customHeight="1">
      <c r="A54" s="164" t="s">
        <v>43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</row>
    <row r="55" spans="1:12" ht="4.5" hidden="1" customHeight="1">
      <c r="A55" s="79"/>
      <c r="B55" s="79"/>
      <c r="C55" s="79"/>
      <c r="D55" s="79"/>
      <c r="E55" s="79"/>
      <c r="F55" s="79"/>
      <c r="G55" s="79"/>
      <c r="H55" s="79"/>
      <c r="I55" s="1"/>
      <c r="J55" s="1"/>
      <c r="K55" s="8"/>
      <c r="L55" s="8"/>
    </row>
    <row r="56" spans="1:12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77"/>
    </row>
    <row r="57" spans="1:12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2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2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2" ht="20.100000000000001" customHeight="1">
      <c r="A60" s="82" t="s">
        <v>55</v>
      </c>
    </row>
    <row r="61" spans="1:12" ht="18.95" customHeight="1">
      <c r="A61" s="82" t="s">
        <v>56</v>
      </c>
    </row>
    <row r="62" spans="1:12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27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customFormat="1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customFormat="1" ht="18.75">
      <c r="A4" s="183" t="s">
        <v>59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customFormat="1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2" customFormat="1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customFormat="1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1:12" customFormat="1" ht="8.4499999999999993" customHeight="1"/>
    <row r="9" spans="1:12" customFormat="1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68" t="s">
        <v>13</v>
      </c>
      <c r="K9" s="173" t="s">
        <v>40</v>
      </c>
      <c r="L9" s="173" t="s">
        <v>41</v>
      </c>
    </row>
    <row r="10" spans="1:12" customFormat="1" ht="55.5" customHeight="1">
      <c r="A10" s="179"/>
      <c r="B10" s="168" t="s">
        <v>21</v>
      </c>
      <c r="C10" s="168" t="s">
        <v>50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72"/>
      <c r="K10" s="174"/>
      <c r="L10" s="174"/>
    </row>
    <row r="11" spans="1:12" customFormat="1" ht="224.25" customHeight="1">
      <c r="A11" s="179"/>
      <c r="B11" s="170"/>
      <c r="C11" s="170"/>
      <c r="D11" s="172"/>
      <c r="E11" s="169"/>
      <c r="F11" s="86" t="s">
        <v>51</v>
      </c>
      <c r="G11" s="9" t="s">
        <v>22</v>
      </c>
      <c r="H11" s="9" t="s">
        <v>38</v>
      </c>
      <c r="I11" s="170"/>
      <c r="J11" s="170"/>
      <c r="K11" s="175"/>
      <c r="L11" s="175"/>
    </row>
    <row r="12" spans="1:12" customFormat="1" ht="13.5" customHeight="1">
      <c r="A12" s="168"/>
      <c r="B12" s="180" t="s">
        <v>26</v>
      </c>
      <c r="C12" s="181"/>
      <c r="D12" s="84" t="s">
        <v>0</v>
      </c>
      <c r="E12" s="84" t="s">
        <v>1</v>
      </c>
      <c r="F12" s="84" t="s">
        <v>1</v>
      </c>
      <c r="G12" s="84" t="s">
        <v>1</v>
      </c>
      <c r="H12" s="84" t="s">
        <v>1</v>
      </c>
      <c r="I12" s="84" t="s">
        <v>1</v>
      </c>
      <c r="J12" s="84" t="s">
        <v>18</v>
      </c>
      <c r="K12" s="84" t="s">
        <v>17</v>
      </c>
      <c r="L12" s="8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696.3</v>
      </c>
      <c r="E15" s="53">
        <f>E17+E18+E19+E26</f>
        <v>14377.377399999999</v>
      </c>
      <c r="F15" s="53">
        <f>F17+F18+F19+F26</f>
        <v>284.03339999999997</v>
      </c>
      <c r="G15" s="53">
        <f>G17+G18+G19+G26</f>
        <v>12298.165000000001</v>
      </c>
      <c r="H15" s="53">
        <f t="shared" ref="H15" si="0">H17+H18+H19+H26</f>
        <v>1795.1790000000001</v>
      </c>
      <c r="I15" s="61">
        <v>0</v>
      </c>
      <c r="J15" s="53">
        <f>(E15/D15)*1000</f>
        <v>20648.25132845038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507.70299999999997</v>
      </c>
      <c r="F17" s="56">
        <v>22.077999999999999</v>
      </c>
      <c r="G17" s="56">
        <v>485.625</v>
      </c>
      <c r="H17" s="55">
        <v>0</v>
      </c>
      <c r="I17" s="55">
        <v>0</v>
      </c>
      <c r="J17" s="62">
        <f>(E17/D17)*1000</f>
        <v>42308.583333333328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888.18000000000006</v>
      </c>
      <c r="F18" s="56">
        <v>2.5409999999999999</v>
      </c>
      <c r="G18" s="56">
        <v>885.63900000000001</v>
      </c>
      <c r="H18" s="55">
        <v>0</v>
      </c>
      <c r="I18" s="55">
        <v>0</v>
      </c>
      <c r="J18" s="62">
        <f>(E18/D18)*1000</f>
        <v>38119.313304721036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228</v>
      </c>
      <c r="E19" s="58">
        <f>F19+G19+H19</f>
        <v>6689.5774000000001</v>
      </c>
      <c r="F19" s="56">
        <v>175.53639999999999</v>
      </c>
      <c r="G19" s="56">
        <v>6514.0410000000002</v>
      </c>
      <c r="H19" s="55">
        <v>0</v>
      </c>
      <c r="I19" s="55">
        <v>0</v>
      </c>
      <c r="J19" s="54">
        <f>(E19/D19)*1000</f>
        <v>29340.251754385965</v>
      </c>
      <c r="K19" s="59">
        <f>(J19/29340.22)*100</f>
        <v>100.00010822817949</v>
      </c>
      <c r="L19" s="59">
        <f>(((ЯНВАРЬ!J19+ФЕВРАЛЬ!J19+J19)/3)/29340.22)*100</f>
        <v>100.00933723672505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0.100000000000001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5.2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F25+G25+H25</f>
        <v>190.71100000000001</v>
      </c>
      <c r="F25" s="58"/>
      <c r="G25" s="58">
        <v>190.71100000000001</v>
      </c>
      <c r="H25" s="55">
        <v>0</v>
      </c>
      <c r="I25" s="55">
        <v>0</v>
      </c>
      <c r="J25" s="62">
        <f t="shared" si="1"/>
        <v>29340.153846153848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6291.9169999999995</v>
      </c>
      <c r="F26" s="56">
        <v>83.878</v>
      </c>
      <c r="G26" s="56">
        <v>4412.8599999999997</v>
      </c>
      <c r="H26" s="55">
        <v>1795.1790000000001</v>
      </c>
      <c r="I26" s="55">
        <v>0</v>
      </c>
      <c r="J26" s="62">
        <f t="shared" si="1"/>
        <v>14530.986143187067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840.7</v>
      </c>
      <c r="E28" s="81">
        <f t="shared" si="2"/>
        <v>22298.381000000001</v>
      </c>
      <c r="F28" s="95">
        <f>F30+F31+F32+F36+F37</f>
        <v>220.536</v>
      </c>
      <c r="G28" s="32">
        <f t="shared" si="2"/>
        <v>22077.845000000001</v>
      </c>
      <c r="H28" s="32">
        <f t="shared" si="2"/>
        <v>0</v>
      </c>
      <c r="I28" s="32">
        <f t="shared" si="2"/>
        <v>0</v>
      </c>
      <c r="J28" s="67">
        <f>(E28/D28)*1000</f>
        <v>26523.588676103249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1371.4370000000001</v>
      </c>
      <c r="F30" s="67">
        <v>65.313999999999993</v>
      </c>
      <c r="G30" s="67">
        <v>1306.123</v>
      </c>
      <c r="H30" s="68">
        <v>0</v>
      </c>
      <c r="I30" s="68">
        <v>0</v>
      </c>
      <c r="J30" s="67">
        <f>(E30/D30)*1000</f>
        <v>59627.695652173919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2629.1080000000002</v>
      </c>
      <c r="F31" s="67">
        <v>94.084999999999994</v>
      </c>
      <c r="G31" s="67">
        <v>2535.0230000000001</v>
      </c>
      <c r="H31" s="68">
        <v>0</v>
      </c>
      <c r="I31" s="68">
        <v>0</v>
      </c>
      <c r="J31" s="67">
        <f>(E31/D31)*1000</f>
        <v>58424.622222222228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424.9</v>
      </c>
      <c r="E32" s="67">
        <f>F32+G32+H32+I32</f>
        <v>13262.403999999999</v>
      </c>
      <c r="F32" s="67">
        <v>39.622</v>
      </c>
      <c r="G32" s="67">
        <v>13222.781999999999</v>
      </c>
      <c r="H32" s="68">
        <v>0</v>
      </c>
      <c r="I32" s="68">
        <v>0</v>
      </c>
      <c r="J32" s="70">
        <f t="shared" ref="J32:J47" si="3">(E32/D32)*1000</f>
        <v>31213.000706048479</v>
      </c>
      <c r="K32" s="69">
        <f>(J32/31213)*100</f>
        <v>100.00000226203338</v>
      </c>
      <c r="L32" s="88">
        <f>(((ЯНВАРЬ!J32+ФЕВРАЛЬ!J32+J32)/3)/31213)*100</f>
        <v>100.00040107523898</v>
      </c>
      <c r="M32" s="90">
        <v>31213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392.6</v>
      </c>
      <c r="E34" s="67">
        <f>F34+G34+H34+I34</f>
        <v>12320.771000000001</v>
      </c>
      <c r="F34" s="67">
        <v>38.590000000000003</v>
      </c>
      <c r="G34" s="67">
        <v>12282.181</v>
      </c>
      <c r="H34" s="68">
        <v>0</v>
      </c>
      <c r="I34" s="68">
        <v>0</v>
      </c>
      <c r="J34" s="67">
        <f t="shared" si="3"/>
        <v>31382.503820682628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F35+G35+H35+I35</f>
        <v>390.16199999999998</v>
      </c>
      <c r="F35" s="67">
        <v>0</v>
      </c>
      <c r="G35" s="67">
        <v>390.16199999999998</v>
      </c>
      <c r="H35" s="68"/>
      <c r="I35" s="68"/>
      <c r="J35" s="67">
        <f t="shared" si="3"/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10.3</v>
      </c>
      <c r="E36" s="67">
        <f>F36+G36+H36+I36</f>
        <v>230.952</v>
      </c>
      <c r="F36" s="68">
        <v>0</v>
      </c>
      <c r="G36" s="67">
        <v>230.952</v>
      </c>
      <c r="H36" s="68">
        <v>0</v>
      </c>
      <c r="I36" s="68">
        <v>0</v>
      </c>
      <c r="J36" s="67">
        <f t="shared" si="3"/>
        <v>22422.524271844657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337.5</v>
      </c>
      <c r="E37" s="67">
        <f>F37+G37+H37+I37</f>
        <v>4804.4800000000005</v>
      </c>
      <c r="F37" s="100">
        <v>21.515000000000001</v>
      </c>
      <c r="G37" s="67">
        <v>4782.9650000000001</v>
      </c>
      <c r="H37" s="68">
        <v>0</v>
      </c>
      <c r="I37" s="68">
        <v>0</v>
      </c>
      <c r="J37" s="67">
        <f t="shared" si="3"/>
        <v>14235.496296296296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79.8</v>
      </c>
      <c r="E39" s="45">
        <f t="shared" ref="E39:I39" si="4">E41+E42+E43+E50</f>
        <v>2061.404</v>
      </c>
      <c r="F39" s="45">
        <f t="shared" si="4"/>
        <v>22.647000000000002</v>
      </c>
      <c r="G39" s="45">
        <f t="shared" si="4"/>
        <v>0</v>
      </c>
      <c r="H39" s="45">
        <f t="shared" si="4"/>
        <v>2038.7570000000001</v>
      </c>
      <c r="I39" s="45">
        <f t="shared" si="4"/>
        <v>0</v>
      </c>
      <c r="J39" s="73">
        <f t="shared" si="3"/>
        <v>25832.130325814534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214.40199999999999</v>
      </c>
      <c r="F41" s="72">
        <v>3.2709999999999999</v>
      </c>
      <c r="G41" s="72">
        <v>0</v>
      </c>
      <c r="H41" s="72">
        <v>211.131</v>
      </c>
      <c r="I41" s="72">
        <v>0</v>
      </c>
      <c r="J41" s="73">
        <f t="shared" si="3"/>
        <v>53600.5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133.56699999999998</v>
      </c>
      <c r="F42" s="72">
        <v>2.944</v>
      </c>
      <c r="G42" s="72">
        <v>0</v>
      </c>
      <c r="H42" s="72">
        <v>130.62299999999999</v>
      </c>
      <c r="I42" s="72">
        <v>0</v>
      </c>
      <c r="J42" s="73">
        <f t="shared" si="3"/>
        <v>44522.333333333328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12.129</v>
      </c>
      <c r="G43" s="72">
        <v>0</v>
      </c>
      <c r="H43" s="72">
        <v>1261.3620000000001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(((ЯНВАРЬ!J43+ФЕВРАЛЬ!J43+J43)/3)/31213)*100</f>
        <v>100.20587590425049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31.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 t="shared" si="5"/>
        <v>124.852</v>
      </c>
      <c r="F49" s="72"/>
      <c r="G49" s="72"/>
      <c r="H49" s="72">
        <v>124.852</v>
      </c>
      <c r="I49" s="72"/>
      <c r="J49" s="73">
        <f>(E49/D49)*1000</f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439.94400000000002</v>
      </c>
      <c r="F50" s="72">
        <v>4.3029999999999999</v>
      </c>
      <c r="G50" s="72">
        <v>0</v>
      </c>
      <c r="H50" s="72">
        <v>435.64100000000002</v>
      </c>
      <c r="I50" s="72">
        <v>0</v>
      </c>
      <c r="J50" s="73">
        <f>(E50/D50)*1000</f>
        <v>13748.25</v>
      </c>
      <c r="K50" s="43" t="s">
        <v>3</v>
      </c>
      <c r="L50" s="43" t="s">
        <v>3</v>
      </c>
    </row>
    <row r="51" spans="1:13" ht="14.45" customHeight="1">
      <c r="A51" s="186" t="s">
        <v>44</v>
      </c>
      <c r="B51" s="186"/>
      <c r="C51" s="186"/>
      <c r="D51" s="186"/>
      <c r="E51" s="186"/>
      <c r="F51" s="186"/>
      <c r="G51" s="186"/>
      <c r="H51" s="85"/>
      <c r="I51" s="1"/>
      <c r="J51" s="1"/>
      <c r="K51" s="8"/>
      <c r="L51" s="8"/>
    </row>
    <row r="52" spans="1:13" ht="19.5" customHeight="1">
      <c r="A52" s="163" t="s">
        <v>47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</row>
    <row r="53" spans="1:13" s="15" customFormat="1" ht="19.5" customHeight="1">
      <c r="A53" s="164" t="s">
        <v>42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92"/>
    </row>
    <row r="54" spans="1:13" s="14" customFormat="1" ht="21.6" customHeight="1">
      <c r="A54" s="164" t="s">
        <v>43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93"/>
    </row>
    <row r="55" spans="1:13" ht="4.5" hidden="1" customHeight="1">
      <c r="A55" s="85"/>
      <c r="B55" s="85"/>
      <c r="C55" s="85"/>
      <c r="D55" s="85"/>
      <c r="E55" s="85"/>
      <c r="F55" s="85"/>
      <c r="G55" s="85"/>
      <c r="H55" s="85"/>
      <c r="I55" s="1"/>
      <c r="J55" s="1"/>
      <c r="K55" s="8"/>
      <c r="L55" s="8"/>
    </row>
    <row r="56" spans="1:13" s="40" customFormat="1" ht="42.6" customHeight="1">
      <c r="A56" s="38" t="s">
        <v>52</v>
      </c>
      <c r="B56" s="38"/>
      <c r="C56" s="38"/>
      <c r="D56" s="39"/>
      <c r="E56" s="38"/>
      <c r="F56" s="38" t="s">
        <v>53</v>
      </c>
      <c r="G56" s="38"/>
      <c r="H56" s="38"/>
      <c r="I56" s="38"/>
      <c r="J56" s="83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view="pageBreakPreview" topLeftCell="A13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</cols>
  <sheetData>
    <row r="1" spans="1:12" customFormat="1">
      <c r="L1" s="4"/>
    </row>
    <row r="2" spans="1:12" customFormat="1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customFormat="1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customFormat="1" ht="18.75">
      <c r="A4" s="183" t="s">
        <v>60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customFormat="1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2" customFormat="1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customFormat="1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1:12" customFormat="1" ht="8.4499999999999993" customHeight="1"/>
    <row r="9" spans="1:12" customFormat="1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68" t="s">
        <v>13</v>
      </c>
      <c r="K9" s="173" t="s">
        <v>40</v>
      </c>
      <c r="L9" s="173" t="s">
        <v>41</v>
      </c>
    </row>
    <row r="10" spans="1:12" customFormat="1" ht="55.5" customHeight="1">
      <c r="A10" s="179"/>
      <c r="B10" s="168" t="s">
        <v>21</v>
      </c>
      <c r="C10" s="168" t="s">
        <v>50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72"/>
      <c r="K10" s="174"/>
      <c r="L10" s="174"/>
    </row>
    <row r="11" spans="1:12" customFormat="1" ht="224.25" customHeight="1">
      <c r="A11" s="179"/>
      <c r="B11" s="170"/>
      <c r="C11" s="170"/>
      <c r="D11" s="172"/>
      <c r="E11" s="169"/>
      <c r="F11" s="98" t="s">
        <v>51</v>
      </c>
      <c r="G11" s="9" t="s">
        <v>22</v>
      </c>
      <c r="H11" s="9" t="s">
        <v>38</v>
      </c>
      <c r="I11" s="170"/>
      <c r="J11" s="170"/>
      <c r="K11" s="175"/>
      <c r="L11" s="175"/>
    </row>
    <row r="12" spans="1:12" customFormat="1" ht="13.5" customHeight="1">
      <c r="A12" s="168"/>
      <c r="B12" s="180" t="s">
        <v>26</v>
      </c>
      <c r="C12" s="181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6" t="s">
        <v>18</v>
      </c>
      <c r="K12" s="96" t="s">
        <v>17</v>
      </c>
      <c r="L12" s="96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701.7</v>
      </c>
      <c r="E15" s="53">
        <f>E17+E18+E19+E26</f>
        <v>14607.199999999999</v>
      </c>
      <c r="F15" s="53">
        <f>F17+F18+F19+F26</f>
        <v>242.77799999999999</v>
      </c>
      <c r="G15" s="53">
        <f>G17+G18+G19+G26</f>
        <v>12586.087</v>
      </c>
      <c r="H15" s="53">
        <f t="shared" ref="H15" si="0">H17+H18+H19+H26</f>
        <v>1778.335</v>
      </c>
      <c r="I15" s="61">
        <v>0</v>
      </c>
      <c r="J15" s="53">
        <f>(E15/D15)*1000</f>
        <v>20816.873307681341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3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527.72699999999998</v>
      </c>
      <c r="F17" s="56">
        <v>21.251000000000001</v>
      </c>
      <c r="G17" s="56">
        <v>506.476</v>
      </c>
      <c r="H17" s="55">
        <v>0</v>
      </c>
      <c r="I17" s="55">
        <v>0</v>
      </c>
      <c r="J17" s="62">
        <f>(E17/D17)*1000</f>
        <v>43977.25</v>
      </c>
      <c r="K17" s="23" t="s">
        <v>3</v>
      </c>
      <c r="L17" s="23" t="s">
        <v>3</v>
      </c>
    </row>
    <row r="18" spans="1:13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951.16800000000001</v>
      </c>
      <c r="F18" s="56">
        <v>2.5409999999999999</v>
      </c>
      <c r="G18" s="56">
        <v>948.62699999999995</v>
      </c>
      <c r="H18" s="55">
        <v>0</v>
      </c>
      <c r="I18" s="55">
        <v>0</v>
      </c>
      <c r="J18" s="62">
        <f>(E18/D18)*1000</f>
        <v>40822.660944206007</v>
      </c>
      <c r="K18" s="23" t="s">
        <v>3</v>
      </c>
      <c r="L18" s="23" t="s">
        <v>3</v>
      </c>
    </row>
    <row r="19" spans="1:13" ht="72.599999999999994" customHeight="1">
      <c r="A19" s="21" t="s">
        <v>27</v>
      </c>
      <c r="B19" s="22">
        <v>270.85000000000002</v>
      </c>
      <c r="C19" s="23">
        <v>2.7</v>
      </c>
      <c r="D19" s="55">
        <v>230.4</v>
      </c>
      <c r="E19" s="58">
        <f>F19+G19+H19</f>
        <v>6759.9849999999997</v>
      </c>
      <c r="F19" s="56">
        <v>95.230999999999995</v>
      </c>
      <c r="G19" s="56">
        <v>6664.7539999999999</v>
      </c>
      <c r="H19" s="55">
        <v>0</v>
      </c>
      <c r="I19" s="55">
        <v>0</v>
      </c>
      <c r="J19" s="54">
        <f>(E19/D19)*1000</f>
        <v>29340.212673611109</v>
      </c>
      <c r="K19" s="59">
        <f>(J19/29340.22)*100</f>
        <v>99.999975029536614</v>
      </c>
      <c r="L19" s="59">
        <f>(((ЯНВАРЬ!J19+ФЕВРАЛЬ!J19+МАРТ!J19+АПРЕЛЬ!J19)/4)/29340.22)*100</f>
        <v>100.00699668492794</v>
      </c>
      <c r="M19" s="90">
        <v>29340.22</v>
      </c>
    </row>
    <row r="20" spans="1:13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3" si="1">(E20/D20)*1000</f>
        <v>#DIV/0!</v>
      </c>
      <c r="K20" s="23"/>
      <c r="L20" s="23"/>
    </row>
    <row r="21" spans="1:13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3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3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3" ht="22.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3" ht="33.950000000000003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G25</f>
        <v>190.71100000000001</v>
      </c>
      <c r="F25" s="58">
        <v>0</v>
      </c>
      <c r="G25" s="58">
        <v>190.71100000000001</v>
      </c>
      <c r="H25" s="55">
        <v>0</v>
      </c>
      <c r="I25" s="55">
        <v>0</v>
      </c>
      <c r="J25" s="62">
        <f>(E25/D25)*1000</f>
        <v>29340.153846153848</v>
      </c>
      <c r="K25" s="23"/>
      <c r="L25" s="23"/>
    </row>
    <row r="26" spans="1:13" ht="42" customHeight="1">
      <c r="A26" s="21" t="s">
        <v>6</v>
      </c>
      <c r="B26" s="22">
        <v>548.4</v>
      </c>
      <c r="C26" s="23">
        <v>2.85</v>
      </c>
      <c r="D26" s="55">
        <v>436</v>
      </c>
      <c r="E26" s="58">
        <f>F26+G26+H26</f>
        <v>6368.32</v>
      </c>
      <c r="F26" s="56">
        <v>123.755</v>
      </c>
      <c r="G26" s="56">
        <v>4466.2299999999996</v>
      </c>
      <c r="H26" s="55">
        <v>1778.335</v>
      </c>
      <c r="I26" s="55">
        <v>0</v>
      </c>
      <c r="J26" s="62">
        <f>(E26/D26)*1000</f>
        <v>14606.23853211009</v>
      </c>
      <c r="K26" s="23" t="s">
        <v>3</v>
      </c>
      <c r="L26" s="23" t="s">
        <v>3</v>
      </c>
    </row>
    <row r="27" spans="1:13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3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836.5</v>
      </c>
      <c r="E28" s="81">
        <f>E30+E31+E32+E36+E37</f>
        <v>22005.703999999998</v>
      </c>
      <c r="F28" s="95">
        <f>F30+F31+F32+F36+F37</f>
        <v>172.709</v>
      </c>
      <c r="G28" s="32">
        <f t="shared" si="2"/>
        <v>21832.994999999999</v>
      </c>
      <c r="H28" s="32">
        <f t="shared" si="2"/>
        <v>0</v>
      </c>
      <c r="I28" s="32">
        <f t="shared" si="2"/>
        <v>0</v>
      </c>
      <c r="J28" s="67">
        <f>(E28/D28)*1000</f>
        <v>26306.878661087863</v>
      </c>
      <c r="K28" s="30" t="s">
        <v>3</v>
      </c>
      <c r="L28" s="30" t="s">
        <v>3</v>
      </c>
    </row>
    <row r="29" spans="1:13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3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1168.1610000000001</v>
      </c>
      <c r="F30" s="67">
        <v>62.453000000000003</v>
      </c>
      <c r="G30" s="67">
        <v>1105.7080000000001</v>
      </c>
      <c r="H30" s="68">
        <v>0</v>
      </c>
      <c r="I30" s="68">
        <v>0</v>
      </c>
      <c r="J30" s="67">
        <f>(E30/D30)*1000</f>
        <v>50789.608695652176</v>
      </c>
      <c r="K30" s="30" t="s">
        <v>3</v>
      </c>
      <c r="L30" s="30" t="s">
        <v>3</v>
      </c>
    </row>
    <row r="31" spans="1:13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2535.1320000000001</v>
      </c>
      <c r="F31" s="67">
        <v>47.465000000000003</v>
      </c>
      <c r="G31" s="67">
        <v>2487.6669999999999</v>
      </c>
      <c r="H31" s="68">
        <v>0</v>
      </c>
      <c r="I31" s="68">
        <v>0</v>
      </c>
      <c r="J31" s="67">
        <f>(E31/D31)*1000</f>
        <v>56336.26666666667</v>
      </c>
      <c r="K31" s="30" t="s">
        <v>3</v>
      </c>
      <c r="L31" s="30" t="s">
        <v>3</v>
      </c>
    </row>
    <row r="32" spans="1:13" ht="87.6" customHeight="1">
      <c r="A32" s="31" t="s">
        <v>28</v>
      </c>
      <c r="B32" s="32">
        <v>705.34</v>
      </c>
      <c r="C32" s="29">
        <v>10.46</v>
      </c>
      <c r="D32" s="66">
        <v>424.4</v>
      </c>
      <c r="E32" s="67">
        <f>F32+G32+H32+I32</f>
        <v>13246.797</v>
      </c>
      <c r="F32" s="67">
        <v>41.276000000000003</v>
      </c>
      <c r="G32" s="67">
        <v>13205.521000000001</v>
      </c>
      <c r="H32" s="68">
        <v>0</v>
      </c>
      <c r="I32" s="68">
        <v>0</v>
      </c>
      <c r="J32" s="70">
        <f t="shared" ref="J32:J50" si="3">(E32/D32)*1000</f>
        <v>31212.99952874647</v>
      </c>
      <c r="K32" s="69">
        <f>(J32/31213)*100</f>
        <v>99.999998490201108</v>
      </c>
      <c r="L32" s="88">
        <f>(((ЯНВАРЬ!J32+ФЕВРАЛЬ!J32+МАРТ!J32+АПРЕЛЬ!J32)/4)/31213)*100</f>
        <v>100.00030042897951</v>
      </c>
      <c r="M32" s="90">
        <v>31213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397.8</v>
      </c>
      <c r="E34" s="67">
        <f>F34+G34+H34+I34</f>
        <v>12250.275000000001</v>
      </c>
      <c r="F34" s="67">
        <v>40.244</v>
      </c>
      <c r="G34" s="67">
        <v>12210.031000000001</v>
      </c>
      <c r="H34" s="68">
        <v>0</v>
      </c>
      <c r="I34" s="68">
        <v>0</v>
      </c>
      <c r="J34" s="67">
        <f t="shared" si="3"/>
        <v>30795.060331825043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153">
        <v>390.16199999999998</v>
      </c>
      <c r="F35" s="67">
        <v>0</v>
      </c>
      <c r="G35" s="67" t="s">
        <v>72</v>
      </c>
      <c r="H35" s="68">
        <v>0</v>
      </c>
      <c r="I35" s="68">
        <v>0</v>
      </c>
      <c r="J35" s="67">
        <f>(E35/D35)*1000</f>
        <v>31212.959999999999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248.88499999999999</v>
      </c>
      <c r="F36" s="68">
        <v>0</v>
      </c>
      <c r="G36" s="67">
        <v>248.88499999999999</v>
      </c>
      <c r="H36" s="68">
        <v>0</v>
      </c>
      <c r="I36" s="68">
        <v>0</v>
      </c>
      <c r="J36" s="67">
        <f t="shared" si="3"/>
        <v>24642.079207920789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66">
        <v>334</v>
      </c>
      <c r="E37" s="67">
        <f>F37+G37+H37+I37</f>
        <v>4806.7290000000003</v>
      </c>
      <c r="F37" s="67">
        <v>21.515000000000001</v>
      </c>
      <c r="G37" s="67">
        <v>4785.2139999999999</v>
      </c>
      <c r="H37" s="68">
        <v>0</v>
      </c>
      <c r="I37" s="68">
        <v>0</v>
      </c>
      <c r="J37" s="67">
        <f t="shared" si="3"/>
        <v>14391.404191616766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78.8</v>
      </c>
      <c r="E39" s="45">
        <f t="shared" ref="E39:I39" si="4">E41+E42+E43+E50</f>
        <v>2206.2869999999998</v>
      </c>
      <c r="F39" s="45">
        <f t="shared" si="4"/>
        <v>69.974999999999994</v>
      </c>
      <c r="G39" s="45">
        <f t="shared" si="4"/>
        <v>0</v>
      </c>
      <c r="H39" s="45">
        <f t="shared" si="4"/>
        <v>2136.3119999999999</v>
      </c>
      <c r="I39" s="45">
        <f t="shared" si="4"/>
        <v>0</v>
      </c>
      <c r="J39" s="73">
        <f t="shared" si="3"/>
        <v>27998.565989847717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259.95299999999997</v>
      </c>
      <c r="F41" s="72">
        <v>27.131</v>
      </c>
      <c r="G41" s="72">
        <v>0</v>
      </c>
      <c r="H41" s="72">
        <v>232.822</v>
      </c>
      <c r="I41" s="72">
        <v>0</v>
      </c>
      <c r="J41" s="73">
        <f t="shared" si="3"/>
        <v>64988.249999999993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142.23299999999998</v>
      </c>
      <c r="F42" s="72">
        <v>2.944</v>
      </c>
      <c r="G42" s="72">
        <v>0</v>
      </c>
      <c r="H42" s="72">
        <v>139.28899999999999</v>
      </c>
      <c r="I42" s="72">
        <v>0</v>
      </c>
      <c r="J42" s="73">
        <f t="shared" si="3"/>
        <v>47410.999999999993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2.984</v>
      </c>
      <c r="G43" s="72">
        <v>0</v>
      </c>
      <c r="H43" s="72">
        <v>1270.5070000000001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(((ЯНВАРЬ!J43+ФЕВРАЛЬ!J43+МАРТ!J43+АПРЕЛЬ!J43)/4)/31213)*100</f>
        <v>100.15441870683968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0.4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H49</f>
        <v>124.852</v>
      </c>
      <c r="F49" s="72"/>
      <c r="G49" s="72">
        <v>0</v>
      </c>
      <c r="H49" s="72">
        <v>124.852</v>
      </c>
      <c r="I49" s="72"/>
      <c r="J49" s="73">
        <f t="shared" si="3"/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31</v>
      </c>
      <c r="E50" s="72">
        <f t="shared" si="5"/>
        <v>530.61</v>
      </c>
      <c r="F50" s="72">
        <v>36.915999999999997</v>
      </c>
      <c r="G50" s="72">
        <v>0</v>
      </c>
      <c r="H50" s="72">
        <v>493.69400000000002</v>
      </c>
      <c r="I50" s="72">
        <v>0</v>
      </c>
      <c r="J50" s="73">
        <f t="shared" si="3"/>
        <v>17116.451612903227</v>
      </c>
      <c r="K50" s="43" t="s">
        <v>3</v>
      </c>
      <c r="L50" s="43" t="s">
        <v>3</v>
      </c>
    </row>
    <row r="51" spans="1:13" ht="14.45" customHeight="1">
      <c r="A51" s="171" t="s">
        <v>44</v>
      </c>
      <c r="B51" s="171"/>
      <c r="C51" s="171"/>
      <c r="D51" s="171"/>
      <c r="E51" s="171"/>
      <c r="F51" s="171"/>
      <c r="G51" s="171"/>
      <c r="H51" s="97"/>
      <c r="I51" s="1"/>
      <c r="J51" s="1"/>
      <c r="K51" s="8"/>
      <c r="L51" s="8"/>
    </row>
    <row r="52" spans="1:13" ht="19.5" customHeight="1">
      <c r="A52" s="163" t="s">
        <v>47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</row>
    <row r="53" spans="1:13" s="15" customFormat="1" ht="19.5" customHeight="1">
      <c r="A53" s="164" t="s">
        <v>42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92"/>
    </row>
    <row r="54" spans="1:13" s="14" customFormat="1" ht="21.6" customHeight="1">
      <c r="A54" s="164" t="s">
        <v>43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93"/>
    </row>
    <row r="55" spans="1:13" ht="4.5" hidden="1" customHeight="1">
      <c r="A55" s="97"/>
      <c r="B55" s="97"/>
      <c r="C55" s="97"/>
      <c r="D55" s="97"/>
      <c r="E55" s="97"/>
      <c r="F55" s="97"/>
      <c r="G55" s="97"/>
      <c r="H55" s="97"/>
      <c r="I55" s="1"/>
      <c r="J55" s="1"/>
      <c r="K55" s="8"/>
      <c r="L55" s="8"/>
    </row>
    <row r="56" spans="1:13" s="40" customFormat="1" ht="42.6" customHeight="1">
      <c r="A56" s="101" t="s">
        <v>61</v>
      </c>
      <c r="B56" s="38"/>
      <c r="C56" s="38"/>
      <c r="D56" s="39"/>
      <c r="E56" s="38"/>
      <c r="F56" s="102" t="s">
        <v>62</v>
      </c>
      <c r="G56" s="38"/>
      <c r="H56" s="38"/>
      <c r="I56" s="38"/>
      <c r="J56" s="99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2" fitToHeight="2" orientation="landscape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topLeftCell="A10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  <col min="14" max="14" width="11" bestFit="1" customWidth="1"/>
  </cols>
  <sheetData>
    <row r="1" spans="1:12" customFormat="1">
      <c r="L1" s="4"/>
    </row>
    <row r="2" spans="1:12" customFormat="1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customFormat="1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customFormat="1" ht="18.75">
      <c r="A4" s="183" t="s">
        <v>63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customFormat="1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2" customFormat="1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customFormat="1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1:12" customFormat="1" ht="8.4499999999999993" customHeight="1"/>
    <row r="9" spans="1:12" customFormat="1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68" t="s">
        <v>13</v>
      </c>
      <c r="K9" s="173" t="s">
        <v>40</v>
      </c>
      <c r="L9" s="173" t="s">
        <v>41</v>
      </c>
    </row>
    <row r="10" spans="1:12" customFormat="1" ht="55.5" customHeight="1">
      <c r="A10" s="179"/>
      <c r="B10" s="168" t="s">
        <v>21</v>
      </c>
      <c r="C10" s="168" t="s">
        <v>50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72"/>
      <c r="K10" s="174"/>
      <c r="L10" s="174"/>
    </row>
    <row r="11" spans="1:12" customFormat="1" ht="224.25" customHeight="1">
      <c r="A11" s="179"/>
      <c r="B11" s="170"/>
      <c r="C11" s="170"/>
      <c r="D11" s="172"/>
      <c r="E11" s="169"/>
      <c r="F11" s="106" t="s">
        <v>51</v>
      </c>
      <c r="G11" s="9" t="s">
        <v>22</v>
      </c>
      <c r="H11" s="9" t="s">
        <v>38</v>
      </c>
      <c r="I11" s="170"/>
      <c r="J11" s="170"/>
      <c r="K11" s="175"/>
      <c r="L11" s="175"/>
    </row>
    <row r="12" spans="1:12" customFormat="1" ht="13.5" customHeight="1">
      <c r="A12" s="168"/>
      <c r="B12" s="180" t="s">
        <v>26</v>
      </c>
      <c r="C12" s="181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18</v>
      </c>
      <c r="K12" s="104" t="s">
        <v>17</v>
      </c>
      <c r="L12" s="104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customFormat="1" ht="15.75" customHeight="1">
      <c r="A15" s="21" t="s">
        <v>2</v>
      </c>
      <c r="B15" s="60">
        <f>B17+B18+B19+B26</f>
        <v>855</v>
      </c>
      <c r="C15" s="19" t="s">
        <v>33</v>
      </c>
      <c r="D15" s="52">
        <f>D17+D18+D19+D26</f>
        <v>699</v>
      </c>
      <c r="E15" s="53">
        <f>E17+E18+E19+E26</f>
        <v>17535.694</v>
      </c>
      <c r="F15" s="53">
        <f>F17+F18+F19+F26</f>
        <v>1533.691</v>
      </c>
      <c r="G15" s="53">
        <f>G17+G18+G19+G26</f>
        <v>14055.948</v>
      </c>
      <c r="H15" s="53">
        <f t="shared" ref="H15" si="0">H17+H18+H19+H26</f>
        <v>1946.0550000000001</v>
      </c>
      <c r="I15" s="61">
        <v>0</v>
      </c>
      <c r="J15" s="53">
        <f>(E15/D15)*1000</f>
        <v>25086.829756795421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703.83400000000006</v>
      </c>
      <c r="F17" s="56">
        <v>127.586</v>
      </c>
      <c r="G17" s="56">
        <v>576.24800000000005</v>
      </c>
      <c r="H17" s="55">
        <v>0</v>
      </c>
      <c r="I17" s="55">
        <v>0</v>
      </c>
      <c r="J17" s="62">
        <f>(E17/D17)*1000</f>
        <v>58652.833333333343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1418.3050000000001</v>
      </c>
      <c r="F18" s="56">
        <v>263.28699999999998</v>
      </c>
      <c r="G18" s="56">
        <v>1155.018</v>
      </c>
      <c r="H18" s="55">
        <v>0</v>
      </c>
      <c r="I18" s="55">
        <v>0</v>
      </c>
      <c r="J18" s="62">
        <f>(E18/D18)*1000</f>
        <v>60871.459227467807</v>
      </c>
      <c r="K18" s="23" t="s">
        <v>3</v>
      </c>
      <c r="L18" s="23" t="s">
        <v>3</v>
      </c>
    </row>
    <row r="19" spans="1:14" ht="72.599999999999994" customHeight="1">
      <c r="A19" s="21" t="s">
        <v>27</v>
      </c>
      <c r="B19" s="22">
        <v>270.85000000000002</v>
      </c>
      <c r="C19" s="23">
        <v>2.7</v>
      </c>
      <c r="D19" s="55">
        <v>230.7</v>
      </c>
      <c r="E19" s="58">
        <f>F19+G19+H19</f>
        <v>7908.7649999999994</v>
      </c>
      <c r="F19" s="56">
        <v>708.02099999999996</v>
      </c>
      <c r="G19" s="56">
        <v>7200.7439999999997</v>
      </c>
      <c r="H19" s="55">
        <v>0</v>
      </c>
      <c r="I19" s="55">
        <v>0</v>
      </c>
      <c r="J19" s="54">
        <f>(E19/D19)*1000</f>
        <v>34281.599479843957</v>
      </c>
      <c r="K19" s="59">
        <f>(J19/29340.22)*100</f>
        <v>116.84165790114716</v>
      </c>
      <c r="L19" s="59">
        <f>(((ЯНВАРЬ!J19+ФЕВРАЛЬ!J19+МАРТ!J19+АПРЕЛЬ!J19+МАЙ!J19)/5)/29340.22)*100</f>
        <v>103.37392892817176</v>
      </c>
      <c r="M19" s="90">
        <v>29340.22</v>
      </c>
      <c r="N19" s="90">
        <f>J19-M19</f>
        <v>4941.3794798439558</v>
      </c>
    </row>
    <row r="20" spans="1:14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4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4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4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4" ht="18.95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4" ht="28.5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F25+G25</f>
        <v>222.83</v>
      </c>
      <c r="F25" s="58">
        <v>0</v>
      </c>
      <c r="G25" s="58">
        <v>222.83</v>
      </c>
      <c r="H25" s="55">
        <v>0</v>
      </c>
      <c r="I25" s="55">
        <v>0</v>
      </c>
      <c r="J25" s="62">
        <f t="shared" si="1"/>
        <v>34281.538461538461</v>
      </c>
      <c r="K25" s="23"/>
      <c r="L25" s="23"/>
    </row>
    <row r="26" spans="1:14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7504.7900000000009</v>
      </c>
      <c r="F26" s="56">
        <v>434.79700000000003</v>
      </c>
      <c r="G26" s="56">
        <v>5123.9380000000001</v>
      </c>
      <c r="H26" s="58">
        <v>1946.0550000000001</v>
      </c>
      <c r="I26" s="55">
        <v>0</v>
      </c>
      <c r="J26" s="62">
        <f t="shared" si="1"/>
        <v>17332.078521939955</v>
      </c>
      <c r="K26" s="23" t="s">
        <v>3</v>
      </c>
      <c r="L26" s="23" t="s">
        <v>3</v>
      </c>
    </row>
    <row r="27" spans="1:14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4" ht="19.5" customHeight="1">
      <c r="A28" s="31" t="s">
        <v>2</v>
      </c>
      <c r="B28" s="32">
        <f>B30+B31+B32+B36+B37</f>
        <v>1182.5899999999999</v>
      </c>
      <c r="C28" s="33" t="s">
        <v>33</v>
      </c>
      <c r="D28" s="32">
        <f t="shared" ref="D28:I28" si="2">D30+D31+D32+D36+D37</f>
        <v>839</v>
      </c>
      <c r="E28" s="81">
        <f>E30+E31+E32+E36+E37</f>
        <v>25818.696</v>
      </c>
      <c r="F28" s="95">
        <f>F30+F31+F32+F36+F37</f>
        <v>1051.7449999999999</v>
      </c>
      <c r="G28" s="32">
        <f t="shared" si="2"/>
        <v>24766.951000000001</v>
      </c>
      <c r="H28" s="32">
        <f t="shared" si="2"/>
        <v>0</v>
      </c>
      <c r="I28" s="32">
        <f t="shared" si="2"/>
        <v>0</v>
      </c>
      <c r="J28" s="67">
        <f>(E28/D28)*1000</f>
        <v>30773.177592371874</v>
      </c>
      <c r="K28" s="30" t="s">
        <v>3</v>
      </c>
      <c r="L28" s="30" t="s">
        <v>3</v>
      </c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23</v>
      </c>
      <c r="E30" s="67">
        <f>F30+G30</f>
        <v>1552.136</v>
      </c>
      <c r="F30" s="67">
        <v>148.47399999999999</v>
      </c>
      <c r="G30" s="67">
        <v>1403.662</v>
      </c>
      <c r="H30" s="68">
        <v>0</v>
      </c>
      <c r="I30" s="68">
        <v>0</v>
      </c>
      <c r="J30" s="67">
        <f>(E30/D30)*1000</f>
        <v>67484.173913043473</v>
      </c>
      <c r="K30" s="30" t="s">
        <v>3</v>
      </c>
      <c r="L30" s="30" t="s">
        <v>3</v>
      </c>
    </row>
    <row r="31" spans="1:14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2806.1610000000001</v>
      </c>
      <c r="F31" s="67">
        <v>101.898</v>
      </c>
      <c r="G31" s="67">
        <v>2704.2629999999999</v>
      </c>
      <c r="H31" s="68">
        <v>0</v>
      </c>
      <c r="I31" s="68">
        <v>0</v>
      </c>
      <c r="J31" s="67">
        <f>(E31/D31)*1000</f>
        <v>62359.133333333331</v>
      </c>
      <c r="K31" s="30" t="s">
        <v>3</v>
      </c>
      <c r="L31" s="30" t="s">
        <v>3</v>
      </c>
    </row>
    <row r="32" spans="1:14" ht="87.6" customHeight="1">
      <c r="A32" s="31" t="s">
        <v>28</v>
      </c>
      <c r="B32" s="32">
        <v>705.34</v>
      </c>
      <c r="C32" s="29">
        <v>10.46</v>
      </c>
      <c r="D32" s="66">
        <v>423.4</v>
      </c>
      <c r="E32" s="67">
        <f>F32+G32+H32+I32</f>
        <v>15335.92</v>
      </c>
      <c r="F32" s="67">
        <v>473.92500000000001</v>
      </c>
      <c r="G32" s="67">
        <v>14861.995000000001</v>
      </c>
      <c r="H32" s="68">
        <v>0</v>
      </c>
      <c r="I32" s="68">
        <v>0</v>
      </c>
      <c r="J32" s="70">
        <f t="shared" ref="J32:J50" si="3">(E32/D32)*1000</f>
        <v>36220.87860179499</v>
      </c>
      <c r="K32" s="69">
        <f>(J32/31213)*100</f>
        <v>116.04420786785951</v>
      </c>
      <c r="L32" s="88">
        <f>(((ЯНВАРЬ!J32+ФЕВРАЛЬ!J32+МАРТ!J32+АПРЕЛЬ!J32+МАЙ!J32)/5)/31213)*100</f>
        <v>103.20908191675551</v>
      </c>
      <c r="M32" s="90">
        <v>31213</v>
      </c>
      <c r="N32" s="90">
        <f>J32-M32</f>
        <v>5007.8786017949897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392.7</v>
      </c>
      <c r="E34" s="67">
        <f>F34+G34+H34+I34</f>
        <v>14448.190999999999</v>
      </c>
      <c r="F34" s="67">
        <v>471.86200000000002</v>
      </c>
      <c r="G34" s="67">
        <v>13976.329</v>
      </c>
      <c r="H34" s="68">
        <v>0</v>
      </c>
      <c r="I34" s="68">
        <v>0</v>
      </c>
      <c r="J34" s="67">
        <f t="shared" si="3"/>
        <v>36791.930226636105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/>
      <c r="F35" s="67"/>
      <c r="G35" s="67"/>
      <c r="H35" s="68"/>
      <c r="I35" s="68"/>
      <c r="J35" s="67"/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247.90600000000001</v>
      </c>
      <c r="F36" s="68"/>
      <c r="G36" s="67">
        <v>247.90600000000001</v>
      </c>
      <c r="H36" s="68">
        <v>0</v>
      </c>
      <c r="I36" s="68">
        <v>0</v>
      </c>
      <c r="J36" s="67">
        <f t="shared" si="3"/>
        <v>24545.148514851488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111">
        <v>337.5</v>
      </c>
      <c r="E37" s="67">
        <f>F37+G37+H37+I37</f>
        <v>5876.5730000000003</v>
      </c>
      <c r="F37" s="67">
        <v>327.44799999999998</v>
      </c>
      <c r="G37" s="67">
        <v>5549.125</v>
      </c>
      <c r="H37" s="68">
        <v>0</v>
      </c>
      <c r="I37" s="68">
        <v>0</v>
      </c>
      <c r="J37" s="67">
        <f t="shared" si="3"/>
        <v>17412.068148148148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ht="15.75" customHeight="1">
      <c r="A39" s="44" t="s">
        <v>2</v>
      </c>
      <c r="B39" s="45">
        <f>B41+B42+B43+B50</f>
        <v>126.25999999999999</v>
      </c>
      <c r="C39" s="46" t="s">
        <v>33</v>
      </c>
      <c r="D39" s="45">
        <f>D41+D42+D43+D50</f>
        <v>78.8</v>
      </c>
      <c r="E39" s="45">
        <f t="shared" ref="E39:I39" si="4">E41+E42+E43+E50</f>
        <v>2073.3869999999997</v>
      </c>
      <c r="F39" s="45">
        <f t="shared" si="4"/>
        <v>121.655</v>
      </c>
      <c r="G39" s="45">
        <f t="shared" si="4"/>
        <v>0</v>
      </c>
      <c r="H39" s="45">
        <f t="shared" si="4"/>
        <v>1951.732</v>
      </c>
      <c r="I39" s="45">
        <f t="shared" si="4"/>
        <v>0</v>
      </c>
      <c r="J39" s="73">
        <f t="shared" si="3"/>
        <v>26312.017766497458</v>
      </c>
      <c r="K39" s="43" t="s">
        <v>3</v>
      </c>
      <c r="L39" s="43" t="s">
        <v>3</v>
      </c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138.62700000000001</v>
      </c>
      <c r="F41" s="72">
        <v>26.904</v>
      </c>
      <c r="G41" s="72">
        <v>0</v>
      </c>
      <c r="H41" s="72">
        <v>111.723</v>
      </c>
      <c r="I41" s="72">
        <v>0</v>
      </c>
      <c r="J41" s="73">
        <f t="shared" si="3"/>
        <v>34656.75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 t="shared" ref="E42:E50" si="5">F42+H42</f>
        <v>183.417</v>
      </c>
      <c r="F42" s="72">
        <v>2.944</v>
      </c>
      <c r="G42" s="72">
        <v>0</v>
      </c>
      <c r="H42" s="72">
        <v>180.47300000000001</v>
      </c>
      <c r="I42" s="72">
        <v>0</v>
      </c>
      <c r="J42" s="73">
        <f t="shared" si="3"/>
        <v>61139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si="5"/>
        <v>1273.491</v>
      </c>
      <c r="F43" s="72">
        <v>62.654000000000003</v>
      </c>
      <c r="G43" s="72">
        <v>0</v>
      </c>
      <c r="H43" s="72">
        <v>1210.837</v>
      </c>
      <c r="I43" s="72">
        <v>0</v>
      </c>
      <c r="J43" s="74">
        <f t="shared" si="3"/>
        <v>31213.014705882353</v>
      </c>
      <c r="K43" s="76">
        <f>(J43/31213)*100</f>
        <v>100.00004711460721</v>
      </c>
      <c r="L43" s="87">
        <f>(((ЯНВАРЬ!J43+ФЕВРАЛЬ!J43+МАРТ!J43+АПРЕЛЬ!J43+МАЙ!J43)/5)/31213)*100</f>
        <v>100.12354438839317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2.5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H49</f>
        <v>124.852</v>
      </c>
      <c r="F49" s="72"/>
      <c r="G49" s="72"/>
      <c r="H49" s="72">
        <v>124.852</v>
      </c>
      <c r="I49" s="72"/>
      <c r="J49" s="73">
        <f t="shared" si="3"/>
        <v>31213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31</v>
      </c>
      <c r="E50" s="72">
        <f t="shared" si="5"/>
        <v>477.85200000000003</v>
      </c>
      <c r="F50" s="72">
        <v>29.152999999999999</v>
      </c>
      <c r="G50" s="72">
        <v>0</v>
      </c>
      <c r="H50" s="72">
        <v>448.69900000000001</v>
      </c>
      <c r="I50" s="72">
        <v>0</v>
      </c>
      <c r="J50" s="73">
        <f t="shared" si="3"/>
        <v>15414.58064516129</v>
      </c>
      <c r="K50" s="43" t="s">
        <v>3</v>
      </c>
      <c r="L50" s="43" t="s">
        <v>3</v>
      </c>
    </row>
    <row r="51" spans="1:13" ht="14.45" customHeight="1">
      <c r="A51" s="171" t="s">
        <v>44</v>
      </c>
      <c r="B51" s="171"/>
      <c r="C51" s="171"/>
      <c r="D51" s="171"/>
      <c r="E51" s="171"/>
      <c r="F51" s="171"/>
      <c r="G51" s="171"/>
      <c r="H51" s="105"/>
      <c r="I51" s="1"/>
      <c r="J51" s="1"/>
      <c r="K51" s="8"/>
      <c r="L51" s="8"/>
    </row>
    <row r="52" spans="1:13" ht="19.5" customHeight="1">
      <c r="A52" s="163" t="s">
        <v>47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</row>
    <row r="53" spans="1:13" s="15" customFormat="1" ht="19.5" customHeight="1">
      <c r="A53" s="164" t="s">
        <v>42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92"/>
    </row>
    <row r="54" spans="1:13" s="14" customFormat="1" ht="21.6" customHeight="1">
      <c r="A54" s="164" t="s">
        <v>43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93"/>
    </row>
    <row r="55" spans="1:13" ht="4.5" hidden="1" customHeight="1">
      <c r="A55" s="105"/>
      <c r="B55" s="105"/>
      <c r="C55" s="105"/>
      <c r="D55" s="105"/>
      <c r="E55" s="105"/>
      <c r="F55" s="105"/>
      <c r="G55" s="105"/>
      <c r="H55" s="105"/>
      <c r="I55" s="1"/>
      <c r="J55" s="1"/>
      <c r="K55" s="8"/>
      <c r="L55" s="8"/>
    </row>
    <row r="56" spans="1:13" s="40" customFormat="1" ht="42.6" customHeight="1">
      <c r="A56" s="101" t="s">
        <v>52</v>
      </c>
      <c r="B56" s="38"/>
      <c r="C56" s="38"/>
      <c r="D56" s="39"/>
      <c r="E56" s="38"/>
      <c r="F56" s="102" t="s">
        <v>53</v>
      </c>
      <c r="G56" s="38"/>
      <c r="H56" s="38"/>
      <c r="I56" s="38"/>
      <c r="J56" s="103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2"/>
  <sheetViews>
    <sheetView view="pageBreakPreview" topLeftCell="A13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9.28515625" customWidth="1"/>
    <col min="11" max="11" width="17.5703125" customWidth="1"/>
    <col min="12" max="12" width="19.42578125" customWidth="1"/>
    <col min="13" max="13" width="14.28515625" style="89" customWidth="1"/>
    <col min="14" max="14" width="14" customWidth="1"/>
  </cols>
  <sheetData>
    <row r="1" spans="1:12" customFormat="1">
      <c r="L1" s="4"/>
    </row>
    <row r="2" spans="1:12" customFormat="1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customFormat="1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2" customFormat="1" ht="18.75">
      <c r="A4" s="183" t="s">
        <v>64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customFormat="1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2" customFormat="1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customFormat="1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8" spans="1:12" customFormat="1" ht="8.4499999999999993" customHeight="1"/>
    <row r="9" spans="1:12" customFormat="1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68" t="s">
        <v>13</v>
      </c>
      <c r="K9" s="173" t="s">
        <v>40</v>
      </c>
      <c r="L9" s="173" t="s">
        <v>41</v>
      </c>
    </row>
    <row r="10" spans="1:12" customFormat="1" ht="55.5" customHeight="1">
      <c r="A10" s="179"/>
      <c r="B10" s="168" t="s">
        <v>21</v>
      </c>
      <c r="C10" s="168" t="s">
        <v>50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72"/>
      <c r="K10" s="174"/>
      <c r="L10" s="174"/>
    </row>
    <row r="11" spans="1:12" customFormat="1" ht="224.25" customHeight="1">
      <c r="A11" s="179"/>
      <c r="B11" s="170"/>
      <c r="C11" s="170"/>
      <c r="D11" s="172"/>
      <c r="E11" s="169"/>
      <c r="F11" s="110" t="s">
        <v>51</v>
      </c>
      <c r="G11" s="9" t="s">
        <v>22</v>
      </c>
      <c r="H11" s="9" t="s">
        <v>38</v>
      </c>
      <c r="I11" s="170"/>
      <c r="J11" s="170"/>
      <c r="K11" s="175"/>
      <c r="L11" s="175"/>
    </row>
    <row r="12" spans="1:12" customFormat="1" ht="13.5" customHeight="1">
      <c r="A12" s="168"/>
      <c r="B12" s="180" t="s">
        <v>26</v>
      </c>
      <c r="C12" s="181"/>
      <c r="D12" s="108" t="s">
        <v>0</v>
      </c>
      <c r="E12" s="108" t="s">
        <v>1</v>
      </c>
      <c r="F12" s="108" t="s">
        <v>1</v>
      </c>
      <c r="G12" s="108" t="s">
        <v>1</v>
      </c>
      <c r="H12" s="108" t="s">
        <v>1</v>
      </c>
      <c r="I12" s="108" t="s">
        <v>1</v>
      </c>
      <c r="J12" s="108" t="s">
        <v>18</v>
      </c>
      <c r="K12" s="108" t="s">
        <v>17</v>
      </c>
      <c r="L12" s="108" t="s">
        <v>17</v>
      </c>
    </row>
    <row r="13" spans="1:12" customFormat="1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</row>
    <row r="14" spans="1:12" customFormat="1" ht="48.6" customHeight="1">
      <c r="A14" s="17" t="s">
        <v>14</v>
      </c>
      <c r="B14" s="18"/>
      <c r="C14" s="19"/>
      <c r="D14" s="20"/>
      <c r="E14" s="20"/>
      <c r="F14" s="20"/>
      <c r="G14" s="20"/>
      <c r="H14" s="20"/>
      <c r="I14" s="20"/>
      <c r="J14" s="20"/>
      <c r="K14" s="20"/>
      <c r="L14" s="20"/>
    </row>
    <row r="15" spans="1:12" s="40" customFormat="1" ht="15.75" customHeight="1">
      <c r="A15" s="17" t="s">
        <v>65</v>
      </c>
      <c r="B15" s="115">
        <f>B17+B18+B19+B26</f>
        <v>855</v>
      </c>
      <c r="C15" s="19" t="s">
        <v>33</v>
      </c>
      <c r="D15" s="52">
        <f>D17+D18+D19+D26</f>
        <v>697</v>
      </c>
      <c r="E15" s="53">
        <f>E17+E18+E19+E26</f>
        <v>15546.279</v>
      </c>
      <c r="F15" s="53">
        <f>F17+F18+F19+F26</f>
        <v>1278.9290000000001</v>
      </c>
      <c r="G15" s="53">
        <f>G17+G18+G19+G26</f>
        <v>12257.327000000001</v>
      </c>
      <c r="H15" s="53">
        <f t="shared" ref="H15" si="0">H17+H18+H19+H26</f>
        <v>2010.0229999999999</v>
      </c>
      <c r="I15" s="61">
        <v>0</v>
      </c>
      <c r="J15" s="53">
        <f>(E15/D15)*1000</f>
        <v>22304.560975609758</v>
      </c>
      <c r="K15" s="23" t="s">
        <v>3</v>
      </c>
      <c r="L15" s="23" t="s">
        <v>3</v>
      </c>
    </row>
    <row r="16" spans="1:12" customFormat="1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23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6">
        <f>F17+G17+H17+I17</f>
        <v>626.89700000000005</v>
      </c>
      <c r="F17" s="56">
        <v>68.629000000000005</v>
      </c>
      <c r="G17" s="56">
        <v>558.26800000000003</v>
      </c>
      <c r="H17" s="55">
        <v>0</v>
      </c>
      <c r="I17" s="55">
        <v>0</v>
      </c>
      <c r="J17" s="62">
        <f>(E17/D17)*1000</f>
        <v>52241.416666666672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6">
        <f>F18+G18+H18+I18</f>
        <v>998.41399999999999</v>
      </c>
      <c r="F18" s="56">
        <v>140.84800000000001</v>
      </c>
      <c r="G18" s="56">
        <v>857.56600000000003</v>
      </c>
      <c r="H18" s="55">
        <v>0</v>
      </c>
      <c r="I18" s="55">
        <v>0</v>
      </c>
      <c r="J18" s="62">
        <f>(E18/D18)*1000</f>
        <v>42850.386266094421</v>
      </c>
      <c r="K18" s="23" t="s">
        <v>3</v>
      </c>
      <c r="L18" s="23" t="s">
        <v>3</v>
      </c>
    </row>
    <row r="19" spans="1:14" ht="72.599999999999994" customHeight="1">
      <c r="A19" s="21" t="s">
        <v>27</v>
      </c>
      <c r="B19" s="22">
        <v>270.85000000000002</v>
      </c>
      <c r="C19" s="23">
        <v>2.7</v>
      </c>
      <c r="D19" s="55">
        <v>228.7</v>
      </c>
      <c r="E19" s="58">
        <f>F19+G19+H19</f>
        <v>6576.1090000000004</v>
      </c>
      <c r="F19" s="56">
        <v>602.80799999999999</v>
      </c>
      <c r="G19" s="56">
        <v>5973.3010000000004</v>
      </c>
      <c r="H19" s="55">
        <v>0</v>
      </c>
      <c r="I19" s="55">
        <v>0</v>
      </c>
      <c r="J19" s="54">
        <f>(E19/D19)*1000</f>
        <v>28754.302579798867</v>
      </c>
      <c r="K19" s="59">
        <f>(J19/29340.22)*100</f>
        <v>98.003023085030932</v>
      </c>
      <c r="L19" s="59">
        <f>(((ЯНВАРЬ!J19+ФЕВРАЛЬ!J19+МАРТ!J19+АПРЕЛЬ!J19+МАЙ!J19+ИЮНЬ!J19)/6)/29340.22)*100</f>
        <v>102.47877795431496</v>
      </c>
      <c r="M19" s="90">
        <v>29340.22</v>
      </c>
      <c r="N19" s="90">
        <f>J19-M19</f>
        <v>-585.91742020113452</v>
      </c>
    </row>
    <row r="20" spans="1:14" ht="18.75" hidden="1">
      <c r="A20" s="21" t="s">
        <v>36</v>
      </c>
      <c r="B20" s="22"/>
      <c r="C20" s="23"/>
      <c r="D20" s="55"/>
      <c r="E20" s="58"/>
      <c r="F20" s="58"/>
      <c r="G20" s="58"/>
      <c r="H20" s="55"/>
      <c r="I20" s="55"/>
      <c r="J20" s="57" t="e">
        <f t="shared" ref="J20:J26" si="1">(E20/D20)*1000</f>
        <v>#DIV/0!</v>
      </c>
      <c r="K20" s="23"/>
      <c r="L20" s="23"/>
    </row>
    <row r="21" spans="1:14" ht="94.5" hidden="1">
      <c r="A21" s="21" t="s">
        <v>30</v>
      </c>
      <c r="B21" s="27"/>
      <c r="C21" s="23"/>
      <c r="D21" s="55"/>
      <c r="E21" s="58"/>
      <c r="F21" s="58"/>
      <c r="G21" s="58"/>
      <c r="H21" s="55"/>
      <c r="I21" s="55"/>
      <c r="J21" s="57" t="e">
        <f t="shared" si="1"/>
        <v>#DIV/0!</v>
      </c>
      <c r="K21" s="23"/>
      <c r="L21" s="23"/>
    </row>
    <row r="22" spans="1:14" ht="78.75" hidden="1">
      <c r="A22" s="21" t="s">
        <v>31</v>
      </c>
      <c r="B22" s="27"/>
      <c r="C22" s="23"/>
      <c r="D22" s="55"/>
      <c r="E22" s="58"/>
      <c r="F22" s="58"/>
      <c r="G22" s="58"/>
      <c r="H22" s="55"/>
      <c r="I22" s="55"/>
      <c r="J22" s="57" t="e">
        <f t="shared" si="1"/>
        <v>#DIV/0!</v>
      </c>
      <c r="K22" s="23"/>
      <c r="L22" s="23"/>
    </row>
    <row r="23" spans="1:14" ht="35.25" hidden="1" customHeight="1">
      <c r="A23" s="21" t="s">
        <v>8</v>
      </c>
      <c r="B23" s="22"/>
      <c r="C23" s="23"/>
      <c r="D23" s="55"/>
      <c r="E23" s="58"/>
      <c r="F23" s="58"/>
      <c r="G23" s="58"/>
      <c r="H23" s="55"/>
      <c r="I23" s="55"/>
      <c r="J23" s="57" t="e">
        <f t="shared" si="1"/>
        <v>#DIV/0!</v>
      </c>
      <c r="K23" s="23"/>
      <c r="L23" s="23"/>
    </row>
    <row r="24" spans="1:14" ht="20.100000000000001" customHeight="1">
      <c r="A24" s="150" t="s">
        <v>24</v>
      </c>
      <c r="B24" s="22"/>
      <c r="C24" s="23"/>
      <c r="D24" s="55"/>
      <c r="E24" s="58"/>
      <c r="F24" s="58"/>
      <c r="G24" s="58"/>
      <c r="H24" s="55"/>
      <c r="I24" s="55"/>
      <c r="J24" s="57"/>
      <c r="K24" s="23"/>
      <c r="L24" s="23"/>
    </row>
    <row r="25" spans="1:14" ht="30" customHeight="1">
      <c r="A25" s="121" t="s">
        <v>70</v>
      </c>
      <c r="B25" s="22">
        <v>6.75</v>
      </c>
      <c r="C25" s="19">
        <v>0.25</v>
      </c>
      <c r="D25" s="55">
        <v>6.5</v>
      </c>
      <c r="E25" s="58">
        <f>G25</f>
        <v>186.90199999999999</v>
      </c>
      <c r="F25" s="58"/>
      <c r="G25" s="58">
        <v>186.90199999999999</v>
      </c>
      <c r="H25" s="55">
        <v>0</v>
      </c>
      <c r="I25" s="55">
        <v>0</v>
      </c>
      <c r="J25" s="62">
        <f t="shared" si="1"/>
        <v>28754.153846153844</v>
      </c>
      <c r="K25" s="23"/>
      <c r="L25" s="23"/>
    </row>
    <row r="26" spans="1:14" ht="42" customHeight="1">
      <c r="A26" s="21" t="s">
        <v>6</v>
      </c>
      <c r="B26" s="22">
        <v>548.4</v>
      </c>
      <c r="C26" s="23">
        <v>2.85</v>
      </c>
      <c r="D26" s="55">
        <v>433</v>
      </c>
      <c r="E26" s="58">
        <f>F26+G26+H26</f>
        <v>7344.8590000000004</v>
      </c>
      <c r="F26" s="56">
        <v>466.64400000000001</v>
      </c>
      <c r="G26" s="56">
        <v>4868.192</v>
      </c>
      <c r="H26" s="58">
        <v>2010.0229999999999</v>
      </c>
      <c r="I26" s="55">
        <v>0</v>
      </c>
      <c r="J26" s="62">
        <f t="shared" si="1"/>
        <v>16962.722863741343</v>
      </c>
      <c r="K26" s="23" t="s">
        <v>3</v>
      </c>
      <c r="L26" s="23" t="s">
        <v>3</v>
      </c>
    </row>
    <row r="27" spans="1:14" ht="37.5" customHeight="1">
      <c r="A27" s="28" t="s">
        <v>15</v>
      </c>
      <c r="B27" s="29"/>
      <c r="C27" s="29"/>
      <c r="D27" s="30"/>
      <c r="E27" s="30"/>
      <c r="F27" s="30"/>
      <c r="G27" s="30"/>
      <c r="H27" s="30"/>
      <c r="I27" s="30"/>
      <c r="J27" s="30"/>
      <c r="K27" s="30"/>
      <c r="L27" s="30"/>
    </row>
    <row r="28" spans="1:14" s="40" customFormat="1" ht="19.5" customHeight="1">
      <c r="A28" s="28" t="s">
        <v>65</v>
      </c>
      <c r="B28" s="29">
        <f>B30+B31+B32+B36+B37</f>
        <v>1182.5899999999999</v>
      </c>
      <c r="C28" s="33" t="s">
        <v>33</v>
      </c>
      <c r="D28" s="29">
        <f t="shared" ref="D28:I28" si="2">D30+D31+D32+D36+D37</f>
        <v>838</v>
      </c>
      <c r="E28" s="112">
        <f>E30+E31+E32+E36+E37</f>
        <v>52107.440999999999</v>
      </c>
      <c r="F28" s="113">
        <f>F30+F31+F32+F36+F37</f>
        <v>5976.9019999999991</v>
      </c>
      <c r="G28" s="29">
        <f t="shared" si="2"/>
        <v>46130.538999999997</v>
      </c>
      <c r="H28" s="29">
        <f t="shared" si="2"/>
        <v>0</v>
      </c>
      <c r="I28" s="29">
        <f t="shared" si="2"/>
        <v>0</v>
      </c>
      <c r="J28" s="100">
        <f>(E28/D28)*1000</f>
        <v>62180.717183770881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7">
        <f>F30+G30</f>
        <v>2368.9839999999999</v>
      </c>
      <c r="F30" s="67">
        <v>338.48500000000001</v>
      </c>
      <c r="G30" s="67">
        <v>2030.499</v>
      </c>
      <c r="H30" s="68">
        <v>0</v>
      </c>
      <c r="I30" s="68">
        <v>0</v>
      </c>
      <c r="J30" s="67">
        <f>(E30/D30)*1000</f>
        <v>107681.09090909091</v>
      </c>
      <c r="K30" s="30" t="s">
        <v>3</v>
      </c>
      <c r="L30" s="30" t="s">
        <v>3</v>
      </c>
    </row>
    <row r="31" spans="1:14" ht="132.94999999999999" customHeight="1">
      <c r="A31" s="31" t="s">
        <v>37</v>
      </c>
      <c r="B31" s="32">
        <v>45.75</v>
      </c>
      <c r="C31" s="33" t="s">
        <v>33</v>
      </c>
      <c r="D31" s="66">
        <v>45</v>
      </c>
      <c r="E31" s="68">
        <f>F31+G31+H31+I31</f>
        <v>6959.1790000000001</v>
      </c>
      <c r="F31" s="67">
        <v>987.577</v>
      </c>
      <c r="G31" s="67">
        <v>5971.6019999999999</v>
      </c>
      <c r="H31" s="68">
        <v>0</v>
      </c>
      <c r="I31" s="68">
        <v>0</v>
      </c>
      <c r="J31" s="67">
        <f>(E31/D31)*1000</f>
        <v>154648.42222222223</v>
      </c>
      <c r="K31" s="30" t="s">
        <v>3</v>
      </c>
      <c r="L31" s="30" t="s">
        <v>3</v>
      </c>
    </row>
    <row r="32" spans="1:14" ht="87.6" customHeight="1">
      <c r="A32" s="31" t="s">
        <v>28</v>
      </c>
      <c r="B32" s="32">
        <v>705.34</v>
      </c>
      <c r="C32" s="29">
        <v>10.46</v>
      </c>
      <c r="D32" s="66">
        <v>423.4</v>
      </c>
      <c r="E32" s="67">
        <f>F32+G32+H32+I32</f>
        <v>35666.39</v>
      </c>
      <c r="F32" s="67">
        <v>3930.0859999999998</v>
      </c>
      <c r="G32" s="67">
        <v>31736.304</v>
      </c>
      <c r="H32" s="68">
        <v>0</v>
      </c>
      <c r="I32" s="68">
        <v>0</v>
      </c>
      <c r="J32" s="70">
        <f t="shared" ref="J32:J50" si="3">(E32/D32)*1000</f>
        <v>84238.049126121885</v>
      </c>
      <c r="K32" s="69">
        <f>(J32/31213)*100</f>
        <v>269.88129665883412</v>
      </c>
      <c r="L32" s="88">
        <f>(((ЯНВАРЬ!J32+ФЕВРАЛЬ!J32+МАРТ!J32+АПРЕЛЬ!J32+МАЙ!J32+ИЮНЬ!J32)/6)/31213)*100</f>
        <v>130.98778437376859</v>
      </c>
      <c r="M32" s="90">
        <v>31213</v>
      </c>
      <c r="N32" s="90">
        <f>J32-M32</f>
        <v>53025.049126121885</v>
      </c>
    </row>
    <row r="33" spans="1:13" ht="17.100000000000001" customHeight="1">
      <c r="A33" s="34" t="s">
        <v>24</v>
      </c>
      <c r="B33" s="32"/>
      <c r="C33" s="29"/>
      <c r="D33" s="66"/>
      <c r="E33" s="68"/>
      <c r="F33" s="68"/>
      <c r="G33" s="68"/>
      <c r="H33" s="68"/>
      <c r="I33" s="68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392.7</v>
      </c>
      <c r="E34" s="67">
        <f>F34+G34+H34+I34</f>
        <v>32446.252</v>
      </c>
      <c r="F34" s="67">
        <v>3555.8820000000001</v>
      </c>
      <c r="G34" s="67">
        <v>28890.37</v>
      </c>
      <c r="H34" s="68">
        <v>0</v>
      </c>
      <c r="I34" s="68">
        <v>0</v>
      </c>
      <c r="J34" s="67">
        <f t="shared" si="3"/>
        <v>82623.509039979632</v>
      </c>
      <c r="K34" s="30" t="s">
        <v>3</v>
      </c>
      <c r="L34" s="30" t="s">
        <v>3</v>
      </c>
    </row>
    <row r="35" spans="1:13" ht="22.5" customHeight="1">
      <c r="A35" s="122" t="s">
        <v>70</v>
      </c>
      <c r="B35" s="36">
        <v>12.5</v>
      </c>
      <c r="C35" s="33" t="s">
        <v>33</v>
      </c>
      <c r="D35" s="66">
        <v>12.5</v>
      </c>
      <c r="E35" s="67">
        <f>F35+G35</f>
        <v>1027.9749999999999</v>
      </c>
      <c r="F35" s="67">
        <v>139.25</v>
      </c>
      <c r="G35" s="67">
        <v>888.72500000000002</v>
      </c>
      <c r="H35" s="68"/>
      <c r="I35" s="68"/>
      <c r="J35" s="67">
        <f t="shared" si="3"/>
        <v>82238</v>
      </c>
      <c r="K35" s="30"/>
      <c r="L35" s="30"/>
    </row>
    <row r="36" spans="1:13" ht="37.5" customHeight="1">
      <c r="A36" s="31" t="s">
        <v>8</v>
      </c>
      <c r="B36" s="32">
        <v>10.3</v>
      </c>
      <c r="C36" s="33" t="s">
        <v>33</v>
      </c>
      <c r="D36" s="66">
        <v>10.1</v>
      </c>
      <c r="E36" s="67">
        <f>F36+G36+H36+I36</f>
        <v>507.096</v>
      </c>
      <c r="F36" s="68">
        <v>84.2</v>
      </c>
      <c r="G36" s="67">
        <v>422.89600000000002</v>
      </c>
      <c r="H36" s="68">
        <v>0</v>
      </c>
      <c r="I36" s="68">
        <v>0</v>
      </c>
      <c r="J36" s="67">
        <f t="shared" si="3"/>
        <v>50207.524752475249</v>
      </c>
      <c r="K36" s="30" t="s">
        <v>3</v>
      </c>
      <c r="L36" s="30" t="s">
        <v>3</v>
      </c>
    </row>
    <row r="37" spans="1:13" ht="33" customHeight="1">
      <c r="A37" s="31" t="s">
        <v>6</v>
      </c>
      <c r="B37" s="32">
        <v>398.2</v>
      </c>
      <c r="C37" s="30">
        <v>4.5</v>
      </c>
      <c r="D37" s="30">
        <v>337.5</v>
      </c>
      <c r="E37" s="67">
        <f>F37+G37+H37+I37</f>
        <v>6605.7920000000004</v>
      </c>
      <c r="F37" s="67">
        <v>636.55399999999997</v>
      </c>
      <c r="G37" s="67">
        <v>5969.2380000000003</v>
      </c>
      <c r="H37" s="68">
        <v>0</v>
      </c>
      <c r="I37" s="68">
        <v>0</v>
      </c>
      <c r="J37" s="67">
        <f t="shared" si="3"/>
        <v>19572.717037037037</v>
      </c>
      <c r="K37" s="30" t="s">
        <v>3</v>
      </c>
      <c r="L37" s="30" t="s">
        <v>3</v>
      </c>
    </row>
    <row r="38" spans="1:13" ht="54" customHeight="1">
      <c r="A38" s="41" t="s">
        <v>16</v>
      </c>
      <c r="B38" s="42"/>
      <c r="C38" s="42"/>
      <c r="D38" s="43"/>
      <c r="E38" s="64"/>
      <c r="F38" s="64"/>
      <c r="G38" s="64"/>
      <c r="H38" s="64"/>
      <c r="I38" s="64"/>
      <c r="J38" s="64"/>
      <c r="K38" s="43"/>
      <c r="L38" s="43"/>
    </row>
    <row r="39" spans="1:13" s="40" customFormat="1" ht="15.75" customHeight="1">
      <c r="A39" s="41" t="s">
        <v>65</v>
      </c>
      <c r="B39" s="42">
        <f>B41+B42+B43+B50</f>
        <v>126.25999999999999</v>
      </c>
      <c r="C39" s="46" t="s">
        <v>33</v>
      </c>
      <c r="D39" s="42">
        <f>D41+D42+D43+D50</f>
        <v>79.8</v>
      </c>
      <c r="E39" s="114">
        <f>E41+E42+E43+E50</f>
        <v>3748.902</v>
      </c>
      <c r="F39" s="42">
        <f t="shared" ref="F39:I39" si="4">F41+F42+F43+F50</f>
        <v>469.29599999999999</v>
      </c>
      <c r="G39" s="42">
        <f t="shared" si="4"/>
        <v>0</v>
      </c>
      <c r="H39" s="42">
        <f t="shared" si="4"/>
        <v>3279.6060000000002</v>
      </c>
      <c r="I39" s="42">
        <f t="shared" si="4"/>
        <v>0</v>
      </c>
      <c r="J39" s="64">
        <f t="shared" si="3"/>
        <v>46978.721804511282</v>
      </c>
      <c r="K39" s="43" t="s">
        <v>3</v>
      </c>
      <c r="L39" s="43" t="s">
        <v>3</v>
      </c>
      <c r="M39" s="94"/>
    </row>
    <row r="40" spans="1:13" ht="15.75" customHeight="1">
      <c r="A40" s="47" t="s">
        <v>4</v>
      </c>
      <c r="B40" s="48"/>
      <c r="C40" s="48"/>
      <c r="D40" s="43"/>
      <c r="E40" s="64"/>
      <c r="F40" s="64"/>
      <c r="G40" s="64"/>
      <c r="H40" s="64"/>
      <c r="I40" s="64"/>
      <c r="J40" s="64"/>
      <c r="K40" s="43"/>
      <c r="L40" s="43"/>
    </row>
    <row r="41" spans="1:13" ht="15.75" customHeight="1">
      <c r="A41" s="44" t="s">
        <v>5</v>
      </c>
      <c r="B41" s="45">
        <v>4</v>
      </c>
      <c r="C41" s="46" t="s">
        <v>33</v>
      </c>
      <c r="D41" s="71">
        <v>4</v>
      </c>
      <c r="E41" s="72">
        <f>F41+H41</f>
        <v>364.66900000000004</v>
      </c>
      <c r="F41" s="72">
        <v>59.561999999999998</v>
      </c>
      <c r="G41" s="72">
        <v>0</v>
      </c>
      <c r="H41" s="72">
        <v>305.10700000000003</v>
      </c>
      <c r="I41" s="72">
        <v>0</v>
      </c>
      <c r="J41" s="73">
        <f t="shared" si="3"/>
        <v>91167.250000000015</v>
      </c>
      <c r="K41" s="43" t="s">
        <v>3</v>
      </c>
      <c r="L41" s="43" t="s">
        <v>3</v>
      </c>
    </row>
    <row r="42" spans="1:13" ht="69" customHeight="1">
      <c r="A42" s="44" t="s">
        <v>29</v>
      </c>
      <c r="B42" s="45">
        <v>3</v>
      </c>
      <c r="C42" s="46" t="s">
        <v>33</v>
      </c>
      <c r="D42" s="71">
        <v>3</v>
      </c>
      <c r="E42" s="72">
        <f>F42+H42</f>
        <v>198.21099999999998</v>
      </c>
      <c r="F42" s="72">
        <v>26.577000000000002</v>
      </c>
      <c r="G42" s="72">
        <v>0</v>
      </c>
      <c r="H42" s="72">
        <v>171.63399999999999</v>
      </c>
      <c r="I42" s="72">
        <v>0</v>
      </c>
      <c r="J42" s="73">
        <f t="shared" si="3"/>
        <v>66070.333333333328</v>
      </c>
      <c r="K42" s="43" t="s">
        <v>3</v>
      </c>
      <c r="L42" s="43" t="s">
        <v>3</v>
      </c>
    </row>
    <row r="43" spans="1:13" ht="87" customHeight="1">
      <c r="A43" s="49" t="s">
        <v>32</v>
      </c>
      <c r="B43" s="50">
        <v>73.41</v>
      </c>
      <c r="C43" s="50">
        <v>2.8</v>
      </c>
      <c r="D43" s="71">
        <v>40.799999999999997</v>
      </c>
      <c r="E43" s="72">
        <f t="shared" ref="E43:E50" si="5">F43+H43</f>
        <v>2561.6460000000002</v>
      </c>
      <c r="F43" s="72">
        <v>322.68099999999998</v>
      </c>
      <c r="G43" s="72">
        <v>0</v>
      </c>
      <c r="H43" s="72">
        <v>2238.9650000000001</v>
      </c>
      <c r="I43" s="72">
        <v>0</v>
      </c>
      <c r="J43" s="74">
        <f t="shared" si="3"/>
        <v>62785.441176470602</v>
      </c>
      <c r="K43" s="76">
        <f>(J43/31213)*100</f>
        <v>201.15157522977799</v>
      </c>
      <c r="L43" s="87">
        <f>(((ЯНВАРЬ!J43+ФЕВРАЛЬ!J43+МАРТ!J43+АПРЕЛЬ!J43+МАЙ!J43+ИЮНЬ!J43)/6)/31213)*100</f>
        <v>116.96154952862396</v>
      </c>
      <c r="M43" s="91">
        <v>31213</v>
      </c>
    </row>
    <row r="44" spans="1:13" ht="33.6" hidden="1" customHeight="1">
      <c r="A44" s="44" t="s">
        <v>36</v>
      </c>
      <c r="B44" s="45"/>
      <c r="C44" s="75"/>
      <c r="D44" s="71"/>
      <c r="E44" s="72">
        <f t="shared" si="5"/>
        <v>0</v>
      </c>
      <c r="F44" s="72"/>
      <c r="G44" s="72"/>
      <c r="H44" s="72"/>
      <c r="I44" s="72"/>
      <c r="J44" s="73" t="e">
        <f t="shared" si="3"/>
        <v>#DIV/0!</v>
      </c>
      <c r="K44" s="43"/>
      <c r="L44" s="43"/>
    </row>
    <row r="45" spans="1:13" ht="94.5" hidden="1">
      <c r="A45" s="44" t="s">
        <v>30</v>
      </c>
      <c r="B45" s="51"/>
      <c r="C45" s="75"/>
      <c r="D45" s="71"/>
      <c r="E45" s="72">
        <f t="shared" si="5"/>
        <v>0</v>
      </c>
      <c r="F45" s="72"/>
      <c r="G45" s="72"/>
      <c r="H45" s="72"/>
      <c r="I45" s="72"/>
      <c r="J45" s="73" t="e">
        <f t="shared" si="3"/>
        <v>#DIV/0!</v>
      </c>
      <c r="K45" s="43"/>
      <c r="L45" s="43"/>
    </row>
    <row r="46" spans="1:13" ht="78.75" hidden="1">
      <c r="A46" s="44" t="s">
        <v>31</v>
      </c>
      <c r="B46" s="51"/>
      <c r="C46" s="75"/>
      <c r="D46" s="71"/>
      <c r="E46" s="72">
        <f t="shared" si="5"/>
        <v>0</v>
      </c>
      <c r="F46" s="72"/>
      <c r="G46" s="72"/>
      <c r="H46" s="72"/>
      <c r="I46" s="72"/>
      <c r="J46" s="73" t="e">
        <f t="shared" si="3"/>
        <v>#DIV/0!</v>
      </c>
      <c r="K46" s="43"/>
      <c r="L46" s="43"/>
    </row>
    <row r="47" spans="1:13" ht="31.5" hidden="1" customHeight="1">
      <c r="A47" s="44" t="s">
        <v>8</v>
      </c>
      <c r="B47" s="45"/>
      <c r="C47" s="75"/>
      <c r="D47" s="71"/>
      <c r="E47" s="72">
        <f t="shared" si="5"/>
        <v>0</v>
      </c>
      <c r="F47" s="72"/>
      <c r="G47" s="72"/>
      <c r="H47" s="72"/>
      <c r="I47" s="72"/>
      <c r="J47" s="73" t="e">
        <f t="shared" si="3"/>
        <v>#DIV/0!</v>
      </c>
      <c r="K47" s="43"/>
      <c r="L47" s="43"/>
    </row>
    <row r="48" spans="1:13" ht="21.6" customHeight="1">
      <c r="A48" s="139" t="s">
        <v>24</v>
      </c>
      <c r="B48" s="45"/>
      <c r="C48" s="75"/>
      <c r="D48" s="71"/>
      <c r="E48" s="72"/>
      <c r="F48" s="72"/>
      <c r="G48" s="72"/>
      <c r="H48" s="72"/>
      <c r="I48" s="72"/>
      <c r="J48" s="73"/>
      <c r="K48" s="43"/>
      <c r="L48" s="43"/>
    </row>
    <row r="49" spans="1:13" ht="31.5" customHeight="1">
      <c r="A49" s="126" t="s">
        <v>70</v>
      </c>
      <c r="B49" s="45">
        <v>4</v>
      </c>
      <c r="C49" s="46" t="s">
        <v>33</v>
      </c>
      <c r="D49" s="71">
        <v>4</v>
      </c>
      <c r="E49" s="72">
        <f>F49+H49</f>
        <v>251.14100000000002</v>
      </c>
      <c r="F49" s="72">
        <v>22.681000000000001</v>
      </c>
      <c r="G49" s="72">
        <v>0</v>
      </c>
      <c r="H49" s="72">
        <v>228.46</v>
      </c>
      <c r="I49" s="72"/>
      <c r="J49" s="73">
        <f t="shared" si="3"/>
        <v>62785.250000000007</v>
      </c>
      <c r="K49" s="43"/>
      <c r="L49" s="43"/>
    </row>
    <row r="50" spans="1:13" ht="38.25" customHeight="1">
      <c r="A50" s="44" t="s">
        <v>7</v>
      </c>
      <c r="B50" s="45">
        <v>45.85</v>
      </c>
      <c r="C50" s="75">
        <v>0.5</v>
      </c>
      <c r="D50" s="71">
        <v>32</v>
      </c>
      <c r="E50" s="72">
        <f t="shared" si="5"/>
        <v>624.37599999999998</v>
      </c>
      <c r="F50" s="72">
        <v>60.475999999999999</v>
      </c>
      <c r="G50" s="72">
        <v>0</v>
      </c>
      <c r="H50" s="72">
        <v>563.9</v>
      </c>
      <c r="I50" s="72">
        <v>0</v>
      </c>
      <c r="J50" s="73">
        <f t="shared" si="3"/>
        <v>19511.75</v>
      </c>
      <c r="K50" s="43" t="s">
        <v>3</v>
      </c>
      <c r="L50" s="43" t="s">
        <v>3</v>
      </c>
    </row>
    <row r="51" spans="1:13" ht="14.45" customHeight="1">
      <c r="A51" s="171" t="s">
        <v>44</v>
      </c>
      <c r="B51" s="171"/>
      <c r="C51" s="171"/>
      <c r="D51" s="171"/>
      <c r="E51" s="171"/>
      <c r="F51" s="171"/>
      <c r="G51" s="171"/>
      <c r="H51" s="109"/>
      <c r="I51" s="1"/>
      <c r="J51" s="1"/>
      <c r="K51" s="8"/>
      <c r="L51" s="8"/>
    </row>
    <row r="52" spans="1:13" ht="19.5" customHeight="1">
      <c r="A52" s="163" t="s">
        <v>47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</row>
    <row r="53" spans="1:13" s="15" customFormat="1" ht="19.5" customHeight="1">
      <c r="A53" s="164" t="s">
        <v>42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92"/>
    </row>
    <row r="54" spans="1:13" s="14" customFormat="1" ht="21.6" customHeight="1">
      <c r="A54" s="164" t="s">
        <v>43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93"/>
    </row>
    <row r="55" spans="1:13" ht="4.5" hidden="1" customHeight="1">
      <c r="A55" s="109"/>
      <c r="B55" s="109"/>
      <c r="C55" s="109"/>
      <c r="D55" s="109"/>
      <c r="E55" s="109"/>
      <c r="F55" s="109"/>
      <c r="G55" s="109"/>
      <c r="H55" s="109"/>
      <c r="I55" s="1"/>
      <c r="J55" s="1"/>
      <c r="K55" s="8"/>
      <c r="L55" s="8"/>
    </row>
    <row r="56" spans="1:13" s="40" customFormat="1" ht="42.6" customHeight="1">
      <c r="A56" s="101" t="s">
        <v>66</v>
      </c>
      <c r="B56" s="38"/>
      <c r="C56" s="38"/>
      <c r="D56" s="39"/>
      <c r="E56" s="38"/>
      <c r="F56" s="102" t="s">
        <v>67</v>
      </c>
      <c r="G56" s="38"/>
      <c r="H56" s="38"/>
      <c r="I56" s="38"/>
      <c r="J56" s="107"/>
      <c r="M56" s="94"/>
    </row>
    <row r="57" spans="1:13" ht="43.5" customHeight="1">
      <c r="A57" s="6" t="s">
        <v>10</v>
      </c>
      <c r="B57" s="2"/>
      <c r="C57" s="2"/>
      <c r="D57" s="37" t="s">
        <v>9</v>
      </c>
      <c r="E57" s="2"/>
      <c r="F57" s="2"/>
      <c r="G57" s="2"/>
      <c r="H57" s="2"/>
      <c r="I57" s="2"/>
      <c r="J57" s="5"/>
    </row>
    <row r="58" spans="1:13" ht="2.1" customHeight="1">
      <c r="A58" s="6"/>
      <c r="B58" s="2"/>
      <c r="C58" s="2"/>
      <c r="D58" s="37"/>
      <c r="E58" s="2"/>
      <c r="F58" s="2"/>
      <c r="G58" s="2"/>
      <c r="H58" s="2"/>
      <c r="I58" s="2"/>
      <c r="J58" s="5"/>
    </row>
    <row r="59" spans="1:13" ht="30" customHeight="1">
      <c r="A59" s="2" t="s">
        <v>54</v>
      </c>
      <c r="B59" s="2"/>
      <c r="C59" s="2"/>
      <c r="D59" s="2"/>
      <c r="E59" s="2"/>
      <c r="F59" s="2"/>
      <c r="G59" s="2"/>
      <c r="H59" s="2"/>
      <c r="I59" s="2"/>
    </row>
    <row r="60" spans="1:13" ht="20.100000000000001" customHeight="1">
      <c r="A60" s="82" t="s">
        <v>55</v>
      </c>
    </row>
    <row r="61" spans="1:13" ht="18.95" customHeight="1">
      <c r="A61" s="82" t="s">
        <v>56</v>
      </c>
    </row>
    <row r="62" spans="1:13" ht="21" customHeight="1">
      <c r="A62" s="82" t="s">
        <v>57</v>
      </c>
    </row>
  </sheetData>
  <mergeCells count="23">
    <mergeCell ref="A51:G51"/>
    <mergeCell ref="A52:L52"/>
    <mergeCell ref="A53:L53"/>
    <mergeCell ref="A54:L54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15" zoomScale="60" workbookViewId="0">
      <selection activeCell="C26" sqref="C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140625" style="89" bestFit="1" customWidth="1"/>
    <col min="14" max="14" width="11" bestFit="1" customWidth="1"/>
  </cols>
  <sheetData>
    <row r="1" spans="1:13">
      <c r="L1" s="4"/>
    </row>
    <row r="2" spans="1:13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3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8.75">
      <c r="A4" s="183" t="s">
        <v>73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3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3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9" spans="1:13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87" t="s">
        <v>13</v>
      </c>
      <c r="K9" s="173" t="s">
        <v>40</v>
      </c>
      <c r="L9" s="173" t="s">
        <v>41</v>
      </c>
    </row>
    <row r="10" spans="1:13" ht="55.5" customHeight="1">
      <c r="A10" s="179"/>
      <c r="B10" s="168" t="s">
        <v>21</v>
      </c>
      <c r="C10" s="168" t="s">
        <v>68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88"/>
      <c r="K10" s="174"/>
      <c r="L10" s="174"/>
    </row>
    <row r="11" spans="1:13" ht="204" customHeight="1">
      <c r="A11" s="179"/>
      <c r="B11" s="170"/>
      <c r="C11" s="170"/>
      <c r="D11" s="172"/>
      <c r="E11" s="169"/>
      <c r="F11" s="118" t="s">
        <v>69</v>
      </c>
      <c r="G11" s="9" t="s">
        <v>22</v>
      </c>
      <c r="H11" s="9" t="s">
        <v>38</v>
      </c>
      <c r="I11" s="170"/>
      <c r="J11" s="189"/>
      <c r="K11" s="175"/>
      <c r="L11" s="175"/>
    </row>
    <row r="12" spans="1:13" ht="19.5" customHeight="1">
      <c r="A12" s="168"/>
      <c r="B12" s="180" t="s">
        <v>26</v>
      </c>
      <c r="C12" s="181"/>
      <c r="D12" s="116" t="s">
        <v>0</v>
      </c>
      <c r="E12" s="116" t="s">
        <v>1</v>
      </c>
      <c r="F12" s="116" t="s">
        <v>1</v>
      </c>
      <c r="G12" s="116" t="s">
        <v>1</v>
      </c>
      <c r="H12" s="116" t="s">
        <v>1</v>
      </c>
      <c r="I12" s="116" t="s">
        <v>1</v>
      </c>
      <c r="J12" s="127" t="s">
        <v>18</v>
      </c>
      <c r="K12" s="116" t="s">
        <v>17</v>
      </c>
      <c r="L12" s="116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855</v>
      </c>
      <c r="C15" s="144" t="s">
        <v>33</v>
      </c>
      <c r="D15" s="144">
        <f t="shared" ref="D15:I15" si="0">D17+D18+D19+D26</f>
        <v>694</v>
      </c>
      <c r="E15" s="144">
        <f t="shared" si="0"/>
        <v>13979.063999999998</v>
      </c>
      <c r="F15" s="144">
        <f t="shared" si="0"/>
        <v>796.26099999999997</v>
      </c>
      <c r="G15" s="144">
        <f t="shared" si="0"/>
        <v>11365.460999999999</v>
      </c>
      <c r="H15" s="144">
        <f t="shared" si="0"/>
        <v>1817.3420000000001</v>
      </c>
      <c r="I15" s="144">
        <f t="shared" si="0"/>
        <v>0</v>
      </c>
      <c r="J15" s="146">
        <f>(E15/D15)*1000</f>
        <v>20142.743515850143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467.04399999999998</v>
      </c>
      <c r="F17" s="55">
        <v>0</v>
      </c>
      <c r="G17" s="55">
        <v>467.04399999999998</v>
      </c>
      <c r="H17" s="55">
        <v>0</v>
      </c>
      <c r="I17" s="55">
        <v>0</v>
      </c>
      <c r="J17" s="58">
        <f>(E17/D17)*1000</f>
        <v>38920.333333333328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5">
        <f t="shared" ref="E18:E25" si="1">F18+G18+H18</f>
        <v>1059.402</v>
      </c>
      <c r="F18" s="55">
        <v>116.2</v>
      </c>
      <c r="G18" s="55">
        <v>943.202</v>
      </c>
      <c r="H18" s="55">
        <v>0</v>
      </c>
      <c r="I18" s="55">
        <v>0</v>
      </c>
      <c r="J18" s="58">
        <f t="shared" ref="J18:J26" si="2">(E18/D18)*1000</f>
        <v>45467.89699570815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270.85000000000002</v>
      </c>
      <c r="C19" s="19">
        <v>2.7</v>
      </c>
      <c r="D19" s="55">
        <v>225.7</v>
      </c>
      <c r="E19" s="55">
        <f t="shared" si="1"/>
        <v>5573.1079999999993</v>
      </c>
      <c r="F19" s="55">
        <v>345.53399999999999</v>
      </c>
      <c r="G19" s="55">
        <v>5227.5739999999996</v>
      </c>
      <c r="H19" s="55">
        <v>0</v>
      </c>
      <c r="I19" s="55">
        <v>0</v>
      </c>
      <c r="J19" s="129">
        <f t="shared" si="2"/>
        <v>24692.547629596811</v>
      </c>
      <c r="K19" s="141">
        <f>(J19/29340.22)*100</f>
        <v>84.159381318874949</v>
      </c>
      <c r="L19" s="141">
        <f>(((ЯНВАРЬ!J19+ФЕВРАЛЬ!J19+МАРТ!J19+АПРЕЛЬ!J19+МАЙ!J19+ИЮНЬ!J19+ИЮЛЬ!J19)/7)/29340.22)*100</f>
        <v>99.861721292109252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6.75</v>
      </c>
      <c r="C21" s="19">
        <v>0.25</v>
      </c>
      <c r="D21" s="55">
        <v>6.5</v>
      </c>
      <c r="E21" s="55">
        <f t="shared" ref="E21" si="3">F21+G21+H21</f>
        <v>160.501</v>
      </c>
      <c r="F21" s="55">
        <v>0</v>
      </c>
      <c r="G21" s="55">
        <v>160.501</v>
      </c>
      <c r="H21" s="55">
        <v>0</v>
      </c>
      <c r="I21" s="55">
        <v>0</v>
      </c>
      <c r="J21" s="58">
        <f t="shared" si="2"/>
        <v>24692.461538461539</v>
      </c>
      <c r="K21" s="23" t="s">
        <v>3</v>
      </c>
      <c r="L21" s="23" t="s">
        <v>3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548.4</v>
      </c>
      <c r="C26" s="19">
        <v>2.85</v>
      </c>
      <c r="D26" s="55">
        <v>433</v>
      </c>
      <c r="E26" s="55">
        <f>F26+G26+H26</f>
        <v>6879.51</v>
      </c>
      <c r="F26" s="55">
        <v>334.52699999999999</v>
      </c>
      <c r="G26" s="55">
        <v>4727.6409999999996</v>
      </c>
      <c r="H26" s="55">
        <v>1817.3420000000001</v>
      </c>
      <c r="I26" s="55">
        <v>0</v>
      </c>
      <c r="J26" s="58">
        <f t="shared" si="2"/>
        <v>15888.013856812935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1182.5899999999999</v>
      </c>
      <c r="C28" s="33" t="s">
        <v>33</v>
      </c>
      <c r="D28" s="30">
        <f>D30+D31+D32+D40+D41</f>
        <v>840.2</v>
      </c>
      <c r="E28" s="30">
        <f>E30+E31+E32+E40+E41</f>
        <v>6429.4979999999996</v>
      </c>
      <c r="F28" s="30">
        <f>F30+F31+F32+F40+F41</f>
        <v>594.81100000000004</v>
      </c>
      <c r="G28" s="30">
        <f>G30+G31+G32+G40+G41</f>
        <v>5834.6869999999999</v>
      </c>
      <c r="H28" s="30">
        <v>0</v>
      </c>
      <c r="I28" s="30">
        <v>0</v>
      </c>
      <c r="J28" s="130">
        <f>(E28/D28)*1000</f>
        <v>7652.3422994525108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909.41100000000006</v>
      </c>
      <c r="F30" s="66">
        <v>115.62</v>
      </c>
      <c r="G30" s="66">
        <v>793.79100000000005</v>
      </c>
      <c r="H30" s="66">
        <v>0</v>
      </c>
      <c r="I30" s="66">
        <v>0</v>
      </c>
      <c r="J30" s="68">
        <f>(E30/D30)*1000</f>
        <v>41336.86363636364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45.75</v>
      </c>
      <c r="C31" s="33" t="s">
        <v>33</v>
      </c>
      <c r="D31" s="66">
        <v>45</v>
      </c>
      <c r="E31" s="66">
        <f t="shared" ref="E31:E41" si="4">F31+G31+H31+I31</f>
        <v>1011.444</v>
      </c>
      <c r="F31" s="66">
        <v>159.78299999999999</v>
      </c>
      <c r="G31" s="66">
        <v>851.66099999999994</v>
      </c>
      <c r="H31" s="66">
        <v>0</v>
      </c>
      <c r="I31" s="66">
        <v>0</v>
      </c>
      <c r="J31" s="68">
        <f t="shared" ref="J31:J41" si="5">(E31/D31)*1000</f>
        <v>22476.533333333333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10.46</v>
      </c>
      <c r="D32" s="66">
        <v>425.4</v>
      </c>
      <c r="E32" s="66">
        <f t="shared" si="4"/>
        <v>314.584</v>
      </c>
      <c r="F32" s="66">
        <v>80.885000000000005</v>
      </c>
      <c r="G32" s="66">
        <v>233.69900000000001</v>
      </c>
      <c r="H32" s="66">
        <v>0</v>
      </c>
      <c r="I32" s="66">
        <v>0</v>
      </c>
      <c r="J32" s="130">
        <f t="shared" si="5"/>
        <v>739.50164551010823</v>
      </c>
      <c r="K32" s="142">
        <f>(J32/31213)*100</f>
        <v>2.3692104107586847</v>
      </c>
      <c r="L32" s="142">
        <f>(((ЯНВАРЬ!J34+ФЕВРАЛЬ!J34+МАРТ!J34+АПРЕЛЬ!J34+МАЙ!J34+ИЮНЬ!J34+ИЮЛЬ!J32)/7)/31213)*100</f>
        <v>112.11594260171751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394.7</v>
      </c>
      <c r="E34" s="66">
        <f t="shared" si="4"/>
        <v>289.46300000000002</v>
      </c>
      <c r="F34" s="66">
        <v>79.853999999999999</v>
      </c>
      <c r="G34" s="66">
        <v>209.60900000000001</v>
      </c>
      <c r="H34" s="66">
        <v>0</v>
      </c>
      <c r="I34" s="66">
        <v>0</v>
      </c>
      <c r="J34" s="68">
        <f t="shared" si="5"/>
        <v>733.37471497339754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12.5</v>
      </c>
      <c r="C36" s="33" t="s">
        <v>33</v>
      </c>
      <c r="D36" s="66">
        <v>12.5</v>
      </c>
      <c r="E36" s="66">
        <f t="shared" si="4"/>
        <v>9.2370000000000001</v>
      </c>
      <c r="F36" s="66">
        <v>0</v>
      </c>
      <c r="G36" s="66">
        <v>9.2370000000000001</v>
      </c>
      <c r="H36" s="66">
        <v>0</v>
      </c>
      <c r="I36" s="66">
        <v>0</v>
      </c>
      <c r="J36" s="68">
        <f t="shared" si="5"/>
        <v>738.96</v>
      </c>
      <c r="K36" s="30" t="s">
        <v>3</v>
      </c>
      <c r="L36" s="30" t="s">
        <v>3</v>
      </c>
    </row>
    <row r="37" spans="1:13" ht="74.099999999999994" hidden="1" customHeight="1">
      <c r="A37" s="31" t="s">
        <v>36</v>
      </c>
      <c r="B37" s="32"/>
      <c r="C37" s="33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33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33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10.3</v>
      </c>
      <c r="C40" s="33" t="s">
        <v>33</v>
      </c>
      <c r="D40" s="66">
        <v>10.3</v>
      </c>
      <c r="E40" s="66">
        <f t="shared" si="4"/>
        <v>156.00800000000001</v>
      </c>
      <c r="F40" s="66">
        <v>13.214</v>
      </c>
      <c r="G40" s="66">
        <v>142.79400000000001</v>
      </c>
      <c r="H40" s="66">
        <v>0</v>
      </c>
      <c r="I40" s="66">
        <v>0</v>
      </c>
      <c r="J40" s="68">
        <f t="shared" si="5"/>
        <v>15146.407766990291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33">
        <v>4.5</v>
      </c>
      <c r="D41" s="66">
        <v>337.5</v>
      </c>
      <c r="E41" s="66">
        <f t="shared" si="4"/>
        <v>4038.0510000000004</v>
      </c>
      <c r="F41" s="66">
        <v>225.309</v>
      </c>
      <c r="G41" s="66">
        <v>3812.7420000000002</v>
      </c>
      <c r="H41" s="66">
        <v>0</v>
      </c>
      <c r="I41" s="66">
        <v>0</v>
      </c>
      <c r="J41" s="68">
        <f t="shared" si="5"/>
        <v>11964.595555555556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126.25999999999999</v>
      </c>
      <c r="C43" s="46" t="s">
        <v>33</v>
      </c>
      <c r="D43" s="43">
        <f>D45+D46+D47+D54</f>
        <v>79.8</v>
      </c>
      <c r="E43" s="43">
        <f>E45+E46+E47+E54</f>
        <v>1036.5810000000001</v>
      </c>
      <c r="F43" s="43">
        <f t="shared" ref="F43:H43" si="6">F45+F46+F47+F54</f>
        <v>43.109000000000002</v>
      </c>
      <c r="G43" s="43">
        <f t="shared" si="6"/>
        <v>0</v>
      </c>
      <c r="H43" s="43">
        <f t="shared" si="6"/>
        <v>993.47199999999998</v>
      </c>
      <c r="I43" s="43"/>
      <c r="J43" s="64">
        <f>(E43/D43)*1000</f>
        <v>12989.736842105267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135.80999999999997</v>
      </c>
      <c r="F45" s="71">
        <v>3.2709999999999999</v>
      </c>
      <c r="G45" s="71">
        <v>0</v>
      </c>
      <c r="H45" s="71">
        <v>132.53899999999999</v>
      </c>
      <c r="I45" s="71"/>
      <c r="J45" s="73">
        <f t="shared" ref="J45:J54" si="7">(E45/D45)*1000</f>
        <v>33952.499999999993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109.402</v>
      </c>
      <c r="F46" s="71">
        <v>2.944</v>
      </c>
      <c r="G46" s="71">
        <v>0</v>
      </c>
      <c r="H46" s="71">
        <v>106.458</v>
      </c>
      <c r="I46" s="71"/>
      <c r="J46" s="73">
        <f t="shared" si="7"/>
        <v>36467.333333333336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73.41</v>
      </c>
      <c r="C47" s="124">
        <v>2.8</v>
      </c>
      <c r="D47" s="71">
        <v>40.799999999999997</v>
      </c>
      <c r="E47" s="71">
        <f t="shared" si="8"/>
        <v>325.35000000000002</v>
      </c>
      <c r="F47" s="71">
        <v>21.981000000000002</v>
      </c>
      <c r="G47" s="71">
        <v>0</v>
      </c>
      <c r="H47" s="71">
        <v>303.36900000000003</v>
      </c>
      <c r="I47" s="71"/>
      <c r="J47" s="73">
        <f t="shared" si="7"/>
        <v>7974.2647058823541</v>
      </c>
      <c r="K47" s="143">
        <f>(J47/31213)*100</f>
        <v>25.54789576741215</v>
      </c>
      <c r="L47" s="143">
        <f>(((ЯНВАРЬ!J43+ФЕВРАЛЬ!J43+МАРТ!J43+АПРЕЛЬ!J43+МАЙ!J43+ИЮНЬ!J43+ИЮЛЬ!J47)/7)/31213)*100</f>
        <v>103.90245613416515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4</v>
      </c>
      <c r="E49" s="71">
        <f t="shared" si="8"/>
        <v>31.896000000000001</v>
      </c>
      <c r="F49" s="71">
        <v>0</v>
      </c>
      <c r="G49" s="71">
        <v>0</v>
      </c>
      <c r="H49" s="71">
        <v>31.896000000000001</v>
      </c>
      <c r="I49" s="71"/>
      <c r="J49" s="73">
        <f t="shared" si="7"/>
        <v>7974</v>
      </c>
      <c r="K49" s="43" t="s">
        <v>3</v>
      </c>
      <c r="L49" s="43" t="s">
        <v>3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45.85</v>
      </c>
      <c r="C54" s="46" t="s">
        <v>33</v>
      </c>
      <c r="D54" s="71">
        <v>32</v>
      </c>
      <c r="E54" s="71">
        <f t="shared" si="8"/>
        <v>466.01900000000001</v>
      </c>
      <c r="F54" s="71">
        <v>14.913</v>
      </c>
      <c r="G54" s="71">
        <v>0</v>
      </c>
      <c r="H54" s="71">
        <v>451.10599999999999</v>
      </c>
      <c r="I54" s="71"/>
      <c r="J54" s="73">
        <f t="shared" si="7"/>
        <v>14563.09375</v>
      </c>
      <c r="K54" s="43" t="s">
        <v>3</v>
      </c>
      <c r="L54" s="43" t="s">
        <v>3</v>
      </c>
    </row>
    <row r="55" spans="1:13" ht="19.5" customHeight="1">
      <c r="A55" s="171">
        <v>0</v>
      </c>
      <c r="B55" s="171"/>
      <c r="C55" s="171"/>
      <c r="D55" s="171"/>
      <c r="E55" s="171"/>
      <c r="F55" s="171"/>
      <c r="G55" s="171"/>
      <c r="H55" s="117"/>
      <c r="I55" s="1"/>
      <c r="J55" s="131"/>
      <c r="K55" s="8"/>
      <c r="L55" s="8"/>
    </row>
    <row r="56" spans="1:13" ht="19.5" customHeight="1">
      <c r="A56" s="163" t="s">
        <v>47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</row>
    <row r="57" spans="1:13" s="119" customFormat="1" ht="38.25" customHeight="1">
      <c r="A57" s="164" t="s">
        <v>42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38"/>
    </row>
    <row r="58" spans="1:13" s="14" customFormat="1" ht="23.25" customHeight="1">
      <c r="A58" s="164" t="s">
        <v>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93"/>
    </row>
    <row r="59" spans="1:13" ht="4.5" customHeight="1">
      <c r="A59" s="117"/>
      <c r="B59" s="117"/>
      <c r="C59" s="117"/>
      <c r="D59" s="117"/>
      <c r="E59" s="117"/>
      <c r="F59" s="117"/>
      <c r="G59" s="117"/>
      <c r="H59" s="117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19685039370078741" right="0" top="0.15748031496062992" bottom="0.15748031496062992" header="0.31496062992125984" footer="0.31496062992125984"/>
  <pageSetup paperSize="9" scale="59" fitToWidth="2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40" zoomScale="60" workbookViewId="0">
      <selection activeCell="O19" sqref="O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12.140625" style="89" bestFit="1" customWidth="1"/>
    <col min="14" max="14" width="11" bestFit="1" customWidth="1"/>
  </cols>
  <sheetData>
    <row r="1" spans="1:13">
      <c r="L1" s="4"/>
    </row>
    <row r="2" spans="1:13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3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8.75">
      <c r="A4" s="183" t="s">
        <v>74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3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3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9" spans="1:13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87" t="s">
        <v>13</v>
      </c>
      <c r="K9" s="173" t="s">
        <v>40</v>
      </c>
      <c r="L9" s="173" t="s">
        <v>41</v>
      </c>
    </row>
    <row r="10" spans="1:13" ht="55.5" customHeight="1">
      <c r="A10" s="179"/>
      <c r="B10" s="168" t="s">
        <v>21</v>
      </c>
      <c r="C10" s="168" t="s">
        <v>68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88"/>
      <c r="K10" s="174"/>
      <c r="L10" s="174"/>
    </row>
    <row r="11" spans="1:13" ht="204" customHeight="1">
      <c r="A11" s="179"/>
      <c r="B11" s="170"/>
      <c r="C11" s="170"/>
      <c r="D11" s="172"/>
      <c r="E11" s="169"/>
      <c r="F11" s="156" t="s">
        <v>69</v>
      </c>
      <c r="G11" s="9" t="s">
        <v>22</v>
      </c>
      <c r="H11" s="9" t="s">
        <v>38</v>
      </c>
      <c r="I11" s="170"/>
      <c r="J11" s="189"/>
      <c r="K11" s="175"/>
      <c r="L11" s="175"/>
    </row>
    <row r="12" spans="1:13" ht="19.5" customHeight="1">
      <c r="A12" s="168"/>
      <c r="B12" s="180" t="s">
        <v>26</v>
      </c>
      <c r="C12" s="181"/>
      <c r="D12" s="154" t="s">
        <v>0</v>
      </c>
      <c r="E12" s="154" t="s">
        <v>1</v>
      </c>
      <c r="F12" s="154" t="s">
        <v>1</v>
      </c>
      <c r="G12" s="154" t="s">
        <v>1</v>
      </c>
      <c r="H12" s="154" t="s">
        <v>1</v>
      </c>
      <c r="I12" s="154" t="s">
        <v>1</v>
      </c>
      <c r="J12" s="157" t="s">
        <v>18</v>
      </c>
      <c r="K12" s="154" t="s">
        <v>17</v>
      </c>
      <c r="L12" s="154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855</v>
      </c>
      <c r="C15" s="144" t="s">
        <v>33</v>
      </c>
      <c r="D15" s="144">
        <f t="shared" ref="D15:I15" si="0">D17+D18+D19+D26</f>
        <v>679.8</v>
      </c>
      <c r="E15" s="144">
        <f t="shared" si="0"/>
        <v>14747.376</v>
      </c>
      <c r="F15" s="144">
        <f t="shared" si="0"/>
        <v>540.09100000000001</v>
      </c>
      <c r="G15" s="144">
        <f t="shared" si="0"/>
        <v>12446.267</v>
      </c>
      <c r="H15" s="144">
        <f t="shared" si="0"/>
        <v>1761.018</v>
      </c>
      <c r="I15" s="144">
        <f t="shared" si="0"/>
        <v>0</v>
      </c>
      <c r="J15" s="146">
        <f>(E15/D15)*1000</f>
        <v>21693.698146513681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407.84100000000001</v>
      </c>
      <c r="F17" s="55">
        <v>0</v>
      </c>
      <c r="G17" s="55">
        <v>407.84100000000001</v>
      </c>
      <c r="H17" s="55">
        <v>0</v>
      </c>
      <c r="I17" s="55">
        <v>0</v>
      </c>
      <c r="J17" s="58">
        <f>(E17/D17)*1000</f>
        <v>33986.75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23.75</v>
      </c>
      <c r="C18" s="19" t="s">
        <v>33</v>
      </c>
      <c r="D18" s="55">
        <v>23.3</v>
      </c>
      <c r="E18" s="55">
        <f t="shared" ref="E18:E25" si="1">F18+G18+H18</f>
        <v>1061.9380000000001</v>
      </c>
      <c r="F18" s="55">
        <v>80.010000000000005</v>
      </c>
      <c r="G18" s="55">
        <v>981.928</v>
      </c>
      <c r="H18" s="55">
        <v>0</v>
      </c>
      <c r="I18" s="55">
        <v>0</v>
      </c>
      <c r="J18" s="58">
        <f t="shared" ref="J18:J26" si="2">(E18/D18)*1000</f>
        <v>45576.738197424893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270.85000000000002</v>
      </c>
      <c r="C19" s="19">
        <v>2.7</v>
      </c>
      <c r="D19" s="55">
        <v>221</v>
      </c>
      <c r="E19" s="55">
        <f t="shared" si="1"/>
        <v>6461.884</v>
      </c>
      <c r="F19" s="55">
        <v>145.886</v>
      </c>
      <c r="G19" s="55">
        <v>6315.9979999999996</v>
      </c>
      <c r="H19" s="55">
        <v>0</v>
      </c>
      <c r="I19" s="55">
        <v>0</v>
      </c>
      <c r="J19" s="129">
        <f t="shared" si="2"/>
        <v>29239.294117647059</v>
      </c>
      <c r="K19" s="141">
        <f>(J19/29340.22)*100</f>
        <v>99.656015250216456</v>
      </c>
      <c r="L19" s="141">
        <f>(((ЯНВАРЬ!J19+ФЕВРАЛЬ!J19+МАРТ!J19+АПРЕЛЬ!J19+МАЙ!J19+ИЮНЬ!J19+ИЮЛЬ!J19+J19)/8)/29340.22)*100</f>
        <v>99.836008036872641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19">
        <v>3.5</v>
      </c>
      <c r="D21" s="55">
        <v>2</v>
      </c>
      <c r="E21" s="55">
        <f t="shared" ref="E21" si="3">F21+G21+H21</f>
        <v>28.728999999999999</v>
      </c>
      <c r="F21" s="55">
        <v>0</v>
      </c>
      <c r="G21" s="55">
        <v>28.728999999999999</v>
      </c>
      <c r="H21" s="55">
        <v>0</v>
      </c>
      <c r="I21" s="55">
        <v>0</v>
      </c>
      <c r="J21" s="58">
        <f t="shared" si="2"/>
        <v>14364.5</v>
      </c>
      <c r="K21" s="23" t="s">
        <v>3</v>
      </c>
      <c r="L21" s="23" t="s">
        <v>3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548.4</v>
      </c>
      <c r="C26" s="19">
        <v>2.85</v>
      </c>
      <c r="D26" s="55">
        <v>423.5</v>
      </c>
      <c r="E26" s="55">
        <f>F26+G26+H26</f>
        <v>6815.7129999999997</v>
      </c>
      <c r="F26" s="55">
        <v>314.19499999999999</v>
      </c>
      <c r="G26" s="55">
        <v>4740.5</v>
      </c>
      <c r="H26" s="55">
        <v>1761.018</v>
      </c>
      <c r="I26" s="55">
        <v>0</v>
      </c>
      <c r="J26" s="58">
        <f t="shared" si="2"/>
        <v>16093.773317591498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1182.5899999999999</v>
      </c>
      <c r="C28" s="33" t="s">
        <v>33</v>
      </c>
      <c r="D28" s="30">
        <f>D30+D31+D32+D40+D41</f>
        <v>844.7</v>
      </c>
      <c r="E28" s="30">
        <f>E30+E31+E32+E40+E41</f>
        <v>10057.919</v>
      </c>
      <c r="F28" s="30">
        <f>F30+F31+F32+F40+F41</f>
        <v>229.505</v>
      </c>
      <c r="G28" s="30">
        <f>G30+G31+G32+G40+G41</f>
        <v>9828.4140000000007</v>
      </c>
      <c r="H28" s="30">
        <v>0</v>
      </c>
      <c r="I28" s="30">
        <v>0</v>
      </c>
      <c r="J28" s="130">
        <f>(E28/D28)*1000</f>
        <v>11907.090091156622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1321.3519999999999</v>
      </c>
      <c r="F30" s="66">
        <v>55.206000000000003</v>
      </c>
      <c r="G30" s="66">
        <v>1266.146</v>
      </c>
      <c r="H30" s="66">
        <v>0</v>
      </c>
      <c r="I30" s="66">
        <v>0</v>
      </c>
      <c r="J30" s="68">
        <f>(E30/D30)*1000</f>
        <v>60061.454545454537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45.75</v>
      </c>
      <c r="C31" s="33" t="s">
        <v>33</v>
      </c>
      <c r="D31" s="66">
        <v>45</v>
      </c>
      <c r="E31" s="66">
        <f t="shared" ref="E31:E41" si="4">F31+G31+H31+I31</f>
        <v>988.94500000000005</v>
      </c>
      <c r="F31" s="66">
        <v>43.930999999999997</v>
      </c>
      <c r="G31" s="66">
        <v>945.01400000000001</v>
      </c>
      <c r="H31" s="66">
        <v>0</v>
      </c>
      <c r="I31" s="66">
        <v>0</v>
      </c>
      <c r="J31" s="68">
        <f t="shared" ref="J31:J41" si="5">(E31/D31)*1000</f>
        <v>21976.555555555555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10.46</v>
      </c>
      <c r="D32" s="66">
        <v>432.9</v>
      </c>
      <c r="E32" s="66">
        <f t="shared" si="4"/>
        <v>3522.261</v>
      </c>
      <c r="F32" s="66">
        <v>48.719000000000001</v>
      </c>
      <c r="G32" s="66">
        <v>3473.5419999999999</v>
      </c>
      <c r="H32" s="66">
        <v>0</v>
      </c>
      <c r="I32" s="66">
        <v>0</v>
      </c>
      <c r="J32" s="130">
        <f t="shared" si="5"/>
        <v>8136.4310464310474</v>
      </c>
      <c r="K32" s="142">
        <f>(J32/31213)*100</f>
        <v>26.067443201329727</v>
      </c>
      <c r="L32" s="142">
        <f>(((ЯНВАРЬ!J34+ФЕВРАЛЬ!J34+МАРТ!J34+АПРЕЛЬ!J34+МАЙ!J34+ИЮНЬ!J34+ИЮЛЬ!J32+J32)/8)/31213)*100</f>
        <v>101.35988017666904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10.46</v>
      </c>
      <c r="D34" s="66">
        <v>400.7</v>
      </c>
      <c r="E34" s="66">
        <f t="shared" si="4"/>
        <v>3239.5809999999997</v>
      </c>
      <c r="F34" s="66">
        <v>47.686999999999998</v>
      </c>
      <c r="G34" s="66">
        <v>3191.8939999999998</v>
      </c>
      <c r="H34" s="66">
        <v>0</v>
      </c>
      <c r="I34" s="66">
        <v>0</v>
      </c>
      <c r="J34" s="68">
        <f t="shared" si="5"/>
        <v>8084.8040928375331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11.5</v>
      </c>
      <c r="C36" s="33">
        <v>3.5</v>
      </c>
      <c r="D36" s="66">
        <v>4.5</v>
      </c>
      <c r="E36" s="66">
        <f t="shared" si="4"/>
        <v>33.029000000000003</v>
      </c>
      <c r="F36" s="66">
        <v>0</v>
      </c>
      <c r="G36" s="66">
        <v>33.029000000000003</v>
      </c>
      <c r="H36" s="66">
        <v>0</v>
      </c>
      <c r="I36" s="66">
        <v>0</v>
      </c>
      <c r="J36" s="68">
        <f t="shared" si="5"/>
        <v>7339.7777777777792</v>
      </c>
      <c r="K36" s="30" t="s">
        <v>3</v>
      </c>
      <c r="L36" s="30" t="s">
        <v>3</v>
      </c>
      <c r="M36" s="90" t="s">
        <v>75</v>
      </c>
    </row>
    <row r="37" spans="1:13" ht="74.099999999999994" hidden="1" customHeight="1">
      <c r="A37" s="31" t="s">
        <v>36</v>
      </c>
      <c r="B37" s="32"/>
      <c r="C37" s="33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33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33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10.3</v>
      </c>
      <c r="C40" s="33" t="s">
        <v>33</v>
      </c>
      <c r="D40" s="66">
        <v>10.3</v>
      </c>
      <c r="E40" s="66">
        <f t="shared" si="4"/>
        <v>166.167</v>
      </c>
      <c r="F40" s="66"/>
      <c r="G40" s="66">
        <v>166.167</v>
      </c>
      <c r="H40" s="66">
        <v>0</v>
      </c>
      <c r="I40" s="66">
        <v>0</v>
      </c>
      <c r="J40" s="68">
        <f t="shared" si="5"/>
        <v>16132.718446601943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33">
        <v>4.5</v>
      </c>
      <c r="D41" s="66">
        <v>334.5</v>
      </c>
      <c r="E41" s="66">
        <f t="shared" si="4"/>
        <v>4059.194</v>
      </c>
      <c r="F41" s="66">
        <v>81.649000000000001</v>
      </c>
      <c r="G41" s="66">
        <v>3977.5450000000001</v>
      </c>
      <c r="H41" s="66">
        <v>0</v>
      </c>
      <c r="I41" s="66">
        <v>0</v>
      </c>
      <c r="J41" s="68">
        <f t="shared" si="5"/>
        <v>12135.109118086695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126.25999999999999</v>
      </c>
      <c r="C43" s="46" t="s">
        <v>33</v>
      </c>
      <c r="D43" s="43">
        <f>D45+D46+D47+D54</f>
        <v>80.8</v>
      </c>
      <c r="E43" s="43">
        <f>E45+E46+E47+E54</f>
        <v>1218.0030000000002</v>
      </c>
      <c r="F43" s="43">
        <f t="shared" ref="F43:H43" si="6">F45+F46+F47+F54</f>
        <v>29.933</v>
      </c>
      <c r="G43" s="43">
        <f t="shared" si="6"/>
        <v>0</v>
      </c>
      <c r="H43" s="43">
        <f t="shared" si="6"/>
        <v>1188.0700000000002</v>
      </c>
      <c r="I43" s="43"/>
      <c r="J43" s="64">
        <f>(E43/D43)*1000</f>
        <v>15074.29455445545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141.74599999999998</v>
      </c>
      <c r="F45" s="71">
        <v>3.2709999999999999</v>
      </c>
      <c r="G45" s="71">
        <v>0</v>
      </c>
      <c r="H45" s="71">
        <v>138.47499999999999</v>
      </c>
      <c r="I45" s="71"/>
      <c r="J45" s="73">
        <f t="shared" ref="J45:J54" si="7">(E45/D45)*1000</f>
        <v>35436.499999999993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107.395</v>
      </c>
      <c r="F46" s="71">
        <v>2.944</v>
      </c>
      <c r="G46" s="71">
        <v>0</v>
      </c>
      <c r="H46" s="71">
        <v>104.45099999999999</v>
      </c>
      <c r="I46" s="71"/>
      <c r="J46" s="73">
        <f t="shared" si="7"/>
        <v>35798.333333333328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73.41</v>
      </c>
      <c r="C47" s="124">
        <v>2.8</v>
      </c>
      <c r="D47" s="71">
        <v>40.799999999999997</v>
      </c>
      <c r="E47" s="71">
        <f t="shared" si="8"/>
        <v>509.137</v>
      </c>
      <c r="F47" s="71">
        <v>1.998</v>
      </c>
      <c r="G47" s="71">
        <v>0</v>
      </c>
      <c r="H47" s="71">
        <v>507.13900000000001</v>
      </c>
      <c r="I47" s="71"/>
      <c r="J47" s="73">
        <f t="shared" si="7"/>
        <v>12478.848039215687</v>
      </c>
      <c r="K47" s="143">
        <f>(J47/31213)*100</f>
        <v>39.979649630652894</v>
      </c>
      <c r="L47" s="143">
        <f>(((ЯНВАРЬ!J43+ФЕВРАЛЬ!J43+МАРТ!J43+АПРЕЛЬ!J43+МАЙ!J43+ИЮНЬ!J43+ИЮЛЬ!J47+J47)/8)/31213)*100</f>
        <v>95.912105321226122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3.8</v>
      </c>
      <c r="E49" s="71">
        <f t="shared" si="8"/>
        <v>24.716000000000001</v>
      </c>
      <c r="F49" s="71">
        <v>0</v>
      </c>
      <c r="G49" s="71">
        <v>0</v>
      </c>
      <c r="H49" s="71">
        <v>24.716000000000001</v>
      </c>
      <c r="I49" s="71"/>
      <c r="J49" s="73">
        <f t="shared" si="7"/>
        <v>6504.21052631579</v>
      </c>
      <c r="K49" s="43" t="s">
        <v>3</v>
      </c>
      <c r="L49" s="43" t="s">
        <v>3</v>
      </c>
      <c r="M49" s="89" t="s">
        <v>76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45.85</v>
      </c>
      <c r="C54" s="46" t="s">
        <v>33</v>
      </c>
      <c r="D54" s="71">
        <v>33</v>
      </c>
      <c r="E54" s="71">
        <f t="shared" si="8"/>
        <v>459.72500000000002</v>
      </c>
      <c r="F54" s="71">
        <v>21.72</v>
      </c>
      <c r="G54" s="71">
        <v>0</v>
      </c>
      <c r="H54" s="71">
        <v>438.005</v>
      </c>
      <c r="I54" s="71"/>
      <c r="J54" s="73">
        <f t="shared" si="7"/>
        <v>13931.060606060606</v>
      </c>
      <c r="K54" s="43" t="s">
        <v>3</v>
      </c>
      <c r="L54" s="43" t="s">
        <v>3</v>
      </c>
    </row>
    <row r="55" spans="1:13" ht="19.5" customHeight="1">
      <c r="A55" s="171">
        <v>0</v>
      </c>
      <c r="B55" s="171"/>
      <c r="C55" s="171"/>
      <c r="D55" s="171"/>
      <c r="E55" s="171"/>
      <c r="F55" s="171"/>
      <c r="G55" s="171"/>
      <c r="H55" s="155"/>
      <c r="I55" s="1"/>
      <c r="J55" s="131"/>
      <c r="K55" s="8"/>
      <c r="L55" s="8"/>
    </row>
    <row r="56" spans="1:13" ht="19.5" customHeight="1">
      <c r="A56" s="163" t="s">
        <v>47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</row>
    <row r="57" spans="1:13" s="119" customFormat="1" ht="38.25" customHeight="1">
      <c r="A57" s="164" t="s">
        <v>42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38"/>
    </row>
    <row r="58" spans="1:13" s="14" customFormat="1" ht="23.25" customHeight="1">
      <c r="A58" s="164" t="s">
        <v>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93"/>
    </row>
    <row r="59" spans="1:13" ht="4.5" customHeight="1">
      <c r="A59" s="155"/>
      <c r="B59" s="155"/>
      <c r="C59" s="155"/>
      <c r="D59" s="155"/>
      <c r="E59" s="155"/>
      <c r="F59" s="155"/>
      <c r="G59" s="155"/>
      <c r="H59" s="155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11811023622047245" top="0.74803149606299213" bottom="0.74803149606299213" header="0.31496062992125984" footer="0.31496062992125984"/>
  <pageSetup paperSize="9" scale="49" fitToWidth="2" fitToHeight="2" orientation="landscape" r:id="rId1"/>
  <rowBreaks count="1" manualBreakCount="1">
    <brk id="3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N66"/>
  <sheetViews>
    <sheetView tabSelected="1" view="pageBreakPreview" topLeftCell="A26" zoomScale="60" workbookViewId="0">
      <selection activeCell="D32" sqref="D32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89" customWidth="1"/>
    <col min="11" max="11" width="17.5703125" customWidth="1"/>
    <col min="12" max="12" width="19.42578125" customWidth="1"/>
    <col min="13" max="13" width="23.85546875" style="89" customWidth="1"/>
    <col min="14" max="14" width="11" bestFit="1" customWidth="1"/>
  </cols>
  <sheetData>
    <row r="1" spans="1:13">
      <c r="L1" s="4"/>
    </row>
    <row r="2" spans="1:13" ht="18.75">
      <c r="A2" s="183" t="s">
        <v>35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3" ht="18.75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1:13" ht="18.75">
      <c r="A4" s="183" t="s">
        <v>77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3">
      <c r="A5" s="184" t="s">
        <v>11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1:13" ht="18.75">
      <c r="A6" s="185" t="s">
        <v>49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3" ht="15.75">
      <c r="A7" s="165" t="s">
        <v>23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</row>
    <row r="9" spans="1:13" ht="27" customHeight="1">
      <c r="A9" s="179" t="s">
        <v>12</v>
      </c>
      <c r="B9" s="166" t="s">
        <v>25</v>
      </c>
      <c r="C9" s="182"/>
      <c r="D9" s="168" t="s">
        <v>45</v>
      </c>
      <c r="E9" s="166" t="s">
        <v>46</v>
      </c>
      <c r="F9" s="167"/>
      <c r="G9" s="167"/>
      <c r="H9" s="167"/>
      <c r="I9" s="167"/>
      <c r="J9" s="187" t="s">
        <v>13</v>
      </c>
      <c r="K9" s="173" t="s">
        <v>40</v>
      </c>
      <c r="L9" s="173" t="s">
        <v>41</v>
      </c>
    </row>
    <row r="10" spans="1:13" ht="55.5" customHeight="1">
      <c r="A10" s="179"/>
      <c r="B10" s="168" t="s">
        <v>21</v>
      </c>
      <c r="C10" s="168" t="s">
        <v>68</v>
      </c>
      <c r="D10" s="172"/>
      <c r="E10" s="168" t="s">
        <v>21</v>
      </c>
      <c r="F10" s="176" t="s">
        <v>20</v>
      </c>
      <c r="G10" s="177"/>
      <c r="H10" s="178"/>
      <c r="I10" s="168" t="s">
        <v>19</v>
      </c>
      <c r="J10" s="188"/>
      <c r="K10" s="174"/>
      <c r="L10" s="174"/>
    </row>
    <row r="11" spans="1:13" ht="204" customHeight="1">
      <c r="A11" s="179"/>
      <c r="B11" s="170"/>
      <c r="C11" s="170"/>
      <c r="D11" s="172"/>
      <c r="E11" s="169"/>
      <c r="F11" s="160" t="s">
        <v>69</v>
      </c>
      <c r="G11" s="9" t="s">
        <v>22</v>
      </c>
      <c r="H11" s="9" t="s">
        <v>38</v>
      </c>
      <c r="I11" s="170"/>
      <c r="J11" s="189"/>
      <c r="K11" s="175"/>
      <c r="L11" s="175"/>
    </row>
    <row r="12" spans="1:13" ht="19.5" customHeight="1">
      <c r="A12" s="168"/>
      <c r="B12" s="180" t="s">
        <v>26</v>
      </c>
      <c r="C12" s="181"/>
      <c r="D12" s="158" t="s">
        <v>0</v>
      </c>
      <c r="E12" s="158" t="s">
        <v>1</v>
      </c>
      <c r="F12" s="158" t="s">
        <v>1</v>
      </c>
      <c r="G12" s="158" t="s">
        <v>1</v>
      </c>
      <c r="H12" s="158" t="s">
        <v>1</v>
      </c>
      <c r="I12" s="158" t="s">
        <v>1</v>
      </c>
      <c r="J12" s="161" t="s">
        <v>18</v>
      </c>
      <c r="K12" s="158" t="s">
        <v>17</v>
      </c>
      <c r="L12" s="158" t="s">
        <v>17</v>
      </c>
    </row>
    <row r="13" spans="1:13" ht="15.7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28">
        <v>10</v>
      </c>
      <c r="K13" s="10">
        <v>11</v>
      </c>
      <c r="L13" s="10">
        <v>12</v>
      </c>
    </row>
    <row r="14" spans="1:13" s="135" customFormat="1" ht="48.6" customHeight="1">
      <c r="A14" s="136" t="s">
        <v>14</v>
      </c>
      <c r="B14" s="136"/>
      <c r="C14" s="19"/>
      <c r="D14" s="55"/>
      <c r="E14" s="55"/>
      <c r="F14" s="55"/>
      <c r="G14" s="55"/>
      <c r="H14" s="55"/>
      <c r="I14" s="55"/>
      <c r="J14" s="58"/>
      <c r="K14" s="55"/>
      <c r="L14" s="55"/>
      <c r="M14" s="90"/>
    </row>
    <row r="15" spans="1:13" s="148" customFormat="1" ht="15.6" customHeight="1">
      <c r="A15" s="145" t="s">
        <v>65</v>
      </c>
      <c r="B15" s="144">
        <f>B17+B18+B19+B26</f>
        <v>873.2</v>
      </c>
      <c r="C15" s="144" t="s">
        <v>33</v>
      </c>
      <c r="D15" s="144">
        <f t="shared" ref="D15:I15" si="0">D17+D18+D19+D26</f>
        <v>697.3</v>
      </c>
      <c r="E15" s="144">
        <f t="shared" si="0"/>
        <v>14580.55</v>
      </c>
      <c r="F15" s="144">
        <f t="shared" si="0"/>
        <v>153.929</v>
      </c>
      <c r="G15" s="144">
        <f t="shared" si="0"/>
        <v>12649.210999999999</v>
      </c>
      <c r="H15" s="144">
        <f t="shared" si="0"/>
        <v>1777.41</v>
      </c>
      <c r="I15" s="144">
        <f t="shared" si="0"/>
        <v>0</v>
      </c>
      <c r="J15" s="146">
        <f>(E15/D15)*1000</f>
        <v>20910.010038720782</v>
      </c>
      <c r="K15" s="144" t="s">
        <v>3</v>
      </c>
      <c r="L15" s="144" t="s">
        <v>3</v>
      </c>
      <c r="M15" s="147"/>
    </row>
    <row r="16" spans="1:13" ht="15.75" customHeight="1">
      <c r="A16" s="24" t="s">
        <v>4</v>
      </c>
      <c r="B16" s="25"/>
      <c r="C16" s="26"/>
      <c r="D16" s="23"/>
      <c r="E16" s="23"/>
      <c r="F16" s="23"/>
      <c r="G16" s="23"/>
      <c r="H16" s="23"/>
      <c r="I16" s="23"/>
      <c r="J16" s="129"/>
      <c r="K16" s="23"/>
      <c r="L16" s="23"/>
    </row>
    <row r="17" spans="1:14" ht="15.75" customHeight="1">
      <c r="A17" s="21" t="s">
        <v>5</v>
      </c>
      <c r="B17" s="22">
        <v>12</v>
      </c>
      <c r="C17" s="19" t="s">
        <v>33</v>
      </c>
      <c r="D17" s="55">
        <v>12</v>
      </c>
      <c r="E17" s="55">
        <f>F17+G17+H17</f>
        <v>476.233</v>
      </c>
      <c r="F17" s="55">
        <v>0</v>
      </c>
      <c r="G17" s="55">
        <v>476.233</v>
      </c>
      <c r="H17" s="55">
        <v>0</v>
      </c>
      <c r="I17" s="55">
        <v>0</v>
      </c>
      <c r="J17" s="58">
        <f>(E17/D17)*1000</f>
        <v>39686.083333333336</v>
      </c>
      <c r="K17" s="23" t="s">
        <v>3</v>
      </c>
      <c r="L17" s="23" t="s">
        <v>3</v>
      </c>
    </row>
    <row r="18" spans="1:14" ht="66" customHeight="1">
      <c r="A18" s="21" t="s">
        <v>29</v>
      </c>
      <c r="B18" s="22">
        <v>23.25</v>
      </c>
      <c r="C18" s="19" t="s">
        <v>33</v>
      </c>
      <c r="D18" s="55">
        <v>22.8</v>
      </c>
      <c r="E18" s="55">
        <f t="shared" ref="E18:E25" si="1">F18+G18+H18</f>
        <v>859.78699999999992</v>
      </c>
      <c r="F18" s="55">
        <v>2.54</v>
      </c>
      <c r="G18" s="55">
        <v>857.24699999999996</v>
      </c>
      <c r="H18" s="55">
        <v>0</v>
      </c>
      <c r="I18" s="55">
        <v>0</v>
      </c>
      <c r="J18" s="58">
        <f t="shared" ref="J18:J26" si="2">(E18/D18)*1000</f>
        <v>37709.956140350878</v>
      </c>
      <c r="K18" s="23" t="s">
        <v>3</v>
      </c>
      <c r="L18" s="23" t="s">
        <v>3</v>
      </c>
    </row>
    <row r="19" spans="1:14" ht="73.5" customHeight="1">
      <c r="A19" s="21" t="s">
        <v>27</v>
      </c>
      <c r="B19" s="22">
        <v>280.60000000000002</v>
      </c>
      <c r="C19" s="19">
        <v>6</v>
      </c>
      <c r="D19" s="55">
        <v>235</v>
      </c>
      <c r="E19" s="55">
        <f t="shared" si="1"/>
        <v>6958.3489999999993</v>
      </c>
      <c r="F19" s="55">
        <v>43.832999999999998</v>
      </c>
      <c r="G19" s="55">
        <v>6914.5159999999996</v>
      </c>
      <c r="H19" s="55">
        <v>0</v>
      </c>
      <c r="I19" s="55">
        <v>0</v>
      </c>
      <c r="J19" s="129">
        <f t="shared" si="2"/>
        <v>29609.995744680848</v>
      </c>
      <c r="K19" s="141">
        <f>(J19/29340.22)*100</f>
        <v>100.91947417122586</v>
      </c>
      <c r="L19" s="141">
        <f>(((ЯНВАРЬ!J19+ФЕВРАЛЬ!J19+МАРТ!J19+АПРЕЛЬ!J19+МАЙ!J19+ИЮНЬ!J19+ИЮЛЬ!J19+АВГУСТ!J19+СЕНТЯБРЬ!J19)/9)/29340.22)*100</f>
        <v>99.956393162911894</v>
      </c>
      <c r="M19" s="137">
        <v>29340.22</v>
      </c>
      <c r="N19" s="134"/>
    </row>
    <row r="20" spans="1:14" ht="21.75" customHeight="1">
      <c r="A20" s="24" t="s">
        <v>24</v>
      </c>
      <c r="B20" s="22"/>
      <c r="C20" s="19"/>
      <c r="D20" s="55"/>
      <c r="E20" s="55"/>
      <c r="F20" s="55"/>
      <c r="G20" s="55"/>
      <c r="H20" s="55"/>
      <c r="I20" s="55"/>
      <c r="J20" s="58"/>
      <c r="K20" s="120"/>
      <c r="L20" s="120"/>
    </row>
    <row r="21" spans="1:14" ht="29.25" customHeight="1">
      <c r="A21" s="121" t="s">
        <v>70</v>
      </c>
      <c r="B21" s="22">
        <v>5.5</v>
      </c>
      <c r="C21" s="22">
        <v>3</v>
      </c>
      <c r="D21" s="55">
        <v>2.5</v>
      </c>
      <c r="E21" s="55">
        <f t="shared" ref="E21" si="3">F21+G21+H21</f>
        <v>65.378</v>
      </c>
      <c r="F21" s="55">
        <v>0</v>
      </c>
      <c r="G21" s="55">
        <v>65.378</v>
      </c>
      <c r="H21" s="55">
        <v>0</v>
      </c>
      <c r="I21" s="55">
        <v>0</v>
      </c>
      <c r="J21" s="58">
        <f t="shared" si="2"/>
        <v>26151.200000000001</v>
      </c>
      <c r="K21" s="23" t="s">
        <v>3</v>
      </c>
      <c r="L21" s="23" t="s">
        <v>3</v>
      </c>
      <c r="M21" s="137" t="s">
        <v>79</v>
      </c>
    </row>
    <row r="22" spans="1:14" ht="18.75" hidden="1">
      <c r="A22" s="21" t="s">
        <v>36</v>
      </c>
      <c r="B22" s="22"/>
      <c r="C22" s="19"/>
      <c r="D22" s="55"/>
      <c r="E22" s="55">
        <f t="shared" si="1"/>
        <v>0</v>
      </c>
      <c r="F22" s="55"/>
      <c r="G22" s="55"/>
      <c r="H22" s="55"/>
      <c r="I22" s="55"/>
      <c r="J22" s="58" t="e">
        <f t="shared" si="2"/>
        <v>#DIV/0!</v>
      </c>
      <c r="K22" s="23"/>
      <c r="L22" s="23"/>
    </row>
    <row r="23" spans="1:14" ht="94.5" hidden="1">
      <c r="A23" s="21" t="s">
        <v>30</v>
      </c>
      <c r="B23" s="27"/>
      <c r="C23" s="19"/>
      <c r="D23" s="55"/>
      <c r="E23" s="55">
        <f t="shared" si="1"/>
        <v>0</v>
      </c>
      <c r="F23" s="55"/>
      <c r="G23" s="55"/>
      <c r="H23" s="55"/>
      <c r="I23" s="55"/>
      <c r="J23" s="58" t="e">
        <f t="shared" si="2"/>
        <v>#DIV/0!</v>
      </c>
      <c r="K23" s="23"/>
      <c r="L23" s="23"/>
    </row>
    <row r="24" spans="1:14" ht="78.75" hidden="1">
      <c r="A24" s="21" t="s">
        <v>31</v>
      </c>
      <c r="B24" s="27"/>
      <c r="C24" s="19"/>
      <c r="D24" s="55"/>
      <c r="E24" s="55">
        <f t="shared" si="1"/>
        <v>0</v>
      </c>
      <c r="F24" s="55"/>
      <c r="G24" s="55"/>
      <c r="H24" s="55"/>
      <c r="I24" s="55"/>
      <c r="J24" s="58" t="e">
        <f t="shared" si="2"/>
        <v>#DIV/0!</v>
      </c>
      <c r="K24" s="23"/>
      <c r="L24" s="23"/>
    </row>
    <row r="25" spans="1:14" ht="35.25" hidden="1" customHeight="1">
      <c r="A25" s="21" t="s">
        <v>8</v>
      </c>
      <c r="B25" s="22"/>
      <c r="C25" s="19"/>
      <c r="D25" s="55"/>
      <c r="E25" s="55">
        <f t="shared" si="1"/>
        <v>0</v>
      </c>
      <c r="F25" s="55"/>
      <c r="G25" s="55"/>
      <c r="H25" s="55"/>
      <c r="I25" s="55"/>
      <c r="J25" s="58" t="e">
        <f t="shared" si="2"/>
        <v>#DIV/0!</v>
      </c>
      <c r="K25" s="23"/>
      <c r="L25" s="23"/>
    </row>
    <row r="26" spans="1:14" ht="38.1" customHeight="1">
      <c r="A26" s="21" t="s">
        <v>6</v>
      </c>
      <c r="B26" s="22">
        <v>557.35</v>
      </c>
      <c r="C26" s="19">
        <v>2.75</v>
      </c>
      <c r="D26" s="55">
        <v>427.5</v>
      </c>
      <c r="E26" s="55">
        <f>F26+G26+H26</f>
        <v>6286.1809999999996</v>
      </c>
      <c r="F26" s="55">
        <v>107.556</v>
      </c>
      <c r="G26" s="55">
        <v>4401.2150000000001</v>
      </c>
      <c r="H26" s="55">
        <v>1777.41</v>
      </c>
      <c r="I26" s="55">
        <v>0</v>
      </c>
      <c r="J26" s="58">
        <f t="shared" si="2"/>
        <v>14704.516959064327</v>
      </c>
      <c r="K26" s="23" t="s">
        <v>3</v>
      </c>
      <c r="L26" s="23" t="s">
        <v>3</v>
      </c>
    </row>
    <row r="27" spans="1:14" s="135" customFormat="1" ht="37.5" customHeight="1">
      <c r="A27" s="29" t="s">
        <v>15</v>
      </c>
      <c r="B27" s="29"/>
      <c r="C27" s="29"/>
      <c r="D27" s="30"/>
      <c r="E27" s="30"/>
      <c r="F27" s="30"/>
      <c r="G27" s="30"/>
      <c r="H27" s="30"/>
      <c r="I27" s="30"/>
      <c r="J27" s="130"/>
      <c r="K27" s="30"/>
      <c r="L27" s="30"/>
      <c r="M27" s="90"/>
    </row>
    <row r="28" spans="1:14" s="40" customFormat="1" ht="19.5" customHeight="1">
      <c r="A28" s="28" t="s">
        <v>65</v>
      </c>
      <c r="B28" s="29">
        <f>B30+B31+B32+B40+B41</f>
        <v>1185.54</v>
      </c>
      <c r="C28" s="33" t="s">
        <v>33</v>
      </c>
      <c r="D28" s="30">
        <f>D30+D31+D32+D40+D41</f>
        <v>851.7</v>
      </c>
      <c r="E28" s="30">
        <f>E30+E31+E32+E40+E41</f>
        <v>21226.684999999998</v>
      </c>
      <c r="F28" s="30">
        <f>F30+F31+F32+F40+F41</f>
        <v>123.00700000000001</v>
      </c>
      <c r="G28" s="30">
        <f>G30+G31+G32+G40+G41</f>
        <v>21103.678</v>
      </c>
      <c r="H28" s="30">
        <v>0</v>
      </c>
      <c r="I28" s="30">
        <v>0</v>
      </c>
      <c r="J28" s="130">
        <f>(E28/D28)*1000</f>
        <v>24922.725137959373</v>
      </c>
      <c r="K28" s="30" t="s">
        <v>3</v>
      </c>
      <c r="L28" s="30" t="s">
        <v>3</v>
      </c>
      <c r="M28" s="94"/>
    </row>
    <row r="29" spans="1:14" ht="15.75" customHeight="1">
      <c r="A29" s="34" t="s">
        <v>4</v>
      </c>
      <c r="B29" s="35"/>
      <c r="C29" s="35"/>
      <c r="D29" s="30"/>
      <c r="E29" s="30"/>
      <c r="F29" s="30"/>
      <c r="G29" s="30"/>
      <c r="H29" s="30"/>
      <c r="I29" s="30"/>
      <c r="J29" s="130"/>
      <c r="K29" s="30"/>
      <c r="L29" s="30"/>
    </row>
    <row r="30" spans="1:14" ht="30.75" customHeight="1">
      <c r="A30" s="31" t="s">
        <v>5</v>
      </c>
      <c r="B30" s="32">
        <v>23</v>
      </c>
      <c r="C30" s="33" t="s">
        <v>33</v>
      </c>
      <c r="D30" s="66">
        <v>22</v>
      </c>
      <c r="E30" s="66">
        <f>F30+G30+H30+I30</f>
        <v>1456.953</v>
      </c>
      <c r="F30" s="66">
        <v>55.173999999999999</v>
      </c>
      <c r="G30" s="66">
        <v>1401.779</v>
      </c>
      <c r="H30" s="66">
        <v>0</v>
      </c>
      <c r="I30" s="66">
        <v>0</v>
      </c>
      <c r="J30" s="68">
        <f>(E30/D30)*1000</f>
        <v>66225.136363636368</v>
      </c>
      <c r="K30" s="30" t="s">
        <v>3</v>
      </c>
      <c r="L30" s="30" t="s">
        <v>3</v>
      </c>
    </row>
    <row r="31" spans="1:14" ht="128.1" customHeight="1">
      <c r="A31" s="31" t="s">
        <v>37</v>
      </c>
      <c r="B31" s="32">
        <v>47</v>
      </c>
      <c r="C31" s="33" t="s">
        <v>33</v>
      </c>
      <c r="D31" s="66">
        <v>46.5</v>
      </c>
      <c r="E31" s="66">
        <f t="shared" ref="E31:E41" si="4">F31+G31+H31+I31</f>
        <v>2647.6369999999997</v>
      </c>
      <c r="F31" s="66">
        <v>22.021999999999998</v>
      </c>
      <c r="G31" s="66">
        <v>2625.6149999999998</v>
      </c>
      <c r="H31" s="66">
        <v>0</v>
      </c>
      <c r="I31" s="66">
        <v>0</v>
      </c>
      <c r="J31" s="68">
        <f t="shared" ref="J31:J41" si="5">(E31/D31)*1000</f>
        <v>56938.430107526874</v>
      </c>
      <c r="K31" s="30" t="s">
        <v>3</v>
      </c>
      <c r="L31" s="30" t="s">
        <v>3</v>
      </c>
    </row>
    <row r="32" spans="1:14" ht="97.5" customHeight="1">
      <c r="A32" s="31" t="s">
        <v>28</v>
      </c>
      <c r="B32" s="32">
        <v>705.34</v>
      </c>
      <c r="C32" s="29">
        <v>5.5</v>
      </c>
      <c r="D32" s="162">
        <v>436.7</v>
      </c>
      <c r="E32" s="66">
        <f t="shared" si="4"/>
        <v>12192.638999999999</v>
      </c>
      <c r="F32" s="66">
        <v>45.811</v>
      </c>
      <c r="G32" s="66">
        <v>12146.828</v>
      </c>
      <c r="H32" s="66">
        <v>0</v>
      </c>
      <c r="I32" s="66">
        <v>0</v>
      </c>
      <c r="J32" s="130">
        <f t="shared" si="5"/>
        <v>27919.942752461644</v>
      </c>
      <c r="K32" s="142">
        <f>(J32/31213)*100</f>
        <v>89.449725282611865</v>
      </c>
      <c r="L32" s="142">
        <f>(((ЯНВАРЬ!J32+ФЕВРАЛЬ!J32+МАРТ!J32+АПРЕЛЬ!J32+МАЙ!J32+ИЮНЬ!J32+ИЮЛЬ!J32+АВГУСТ!J32+СЕНТЯБРЬ!J32)/9)/29340.22)*100</f>
        <v>106.83369800677443</v>
      </c>
      <c r="M32" s="90">
        <v>31213</v>
      </c>
    </row>
    <row r="33" spans="1:13" ht="17.25" customHeight="1">
      <c r="A33" s="140" t="s">
        <v>24</v>
      </c>
      <c r="B33" s="32"/>
      <c r="C33" s="29"/>
      <c r="D33" s="66"/>
      <c r="E33" s="66"/>
      <c r="F33" s="66"/>
      <c r="G33" s="66"/>
      <c r="H33" s="66"/>
      <c r="I33" s="66"/>
      <c r="J33" s="68"/>
      <c r="K33" s="30"/>
      <c r="L33" s="30"/>
    </row>
    <row r="34" spans="1:13" ht="22.5" customHeight="1">
      <c r="A34" s="34" t="s">
        <v>34</v>
      </c>
      <c r="B34" s="36">
        <v>604.6</v>
      </c>
      <c r="C34" s="29">
        <v>5.5</v>
      </c>
      <c r="D34" s="66">
        <v>401.5</v>
      </c>
      <c r="E34" s="66">
        <f t="shared" si="4"/>
        <v>11276.201000000001</v>
      </c>
      <c r="F34" s="66">
        <v>44.779000000000003</v>
      </c>
      <c r="G34" s="66">
        <v>11231.422</v>
      </c>
      <c r="H34" s="66">
        <v>0</v>
      </c>
      <c r="I34" s="66">
        <v>0</v>
      </c>
      <c r="J34" s="68">
        <f t="shared" si="5"/>
        <v>28085.183063511835</v>
      </c>
      <c r="K34" s="30" t="s">
        <v>3</v>
      </c>
      <c r="L34" s="30" t="s">
        <v>3</v>
      </c>
    </row>
    <row r="35" spans="1:13" ht="81" hidden="1" customHeight="1">
      <c r="A35" s="34" t="s">
        <v>71</v>
      </c>
      <c r="B35" s="36"/>
      <c r="C35" s="29"/>
      <c r="D35" s="66"/>
      <c r="E35" s="66">
        <f t="shared" si="4"/>
        <v>0</v>
      </c>
      <c r="F35" s="66"/>
      <c r="G35" s="66"/>
      <c r="H35" s="66"/>
      <c r="I35" s="66"/>
      <c r="J35" s="68" t="e">
        <f t="shared" si="5"/>
        <v>#DIV/0!</v>
      </c>
      <c r="K35" s="30"/>
      <c r="L35" s="30"/>
    </row>
    <row r="36" spans="1:13" ht="27" customHeight="1">
      <c r="A36" s="122" t="s">
        <v>70</v>
      </c>
      <c r="B36" s="36">
        <v>11.5</v>
      </c>
      <c r="C36" s="29">
        <v>3.5</v>
      </c>
      <c r="D36" s="66">
        <v>4.5</v>
      </c>
      <c r="E36" s="66">
        <f t="shared" si="4"/>
        <v>108.849</v>
      </c>
      <c r="F36" s="66">
        <v>0</v>
      </c>
      <c r="G36" s="66">
        <v>108.849</v>
      </c>
      <c r="H36" s="66">
        <v>0</v>
      </c>
      <c r="I36" s="66">
        <v>0</v>
      </c>
      <c r="J36" s="68">
        <f t="shared" si="5"/>
        <v>24188.666666666668</v>
      </c>
      <c r="K36" s="30" t="s">
        <v>3</v>
      </c>
      <c r="L36" s="30" t="s">
        <v>3</v>
      </c>
      <c r="M36" s="91" t="s">
        <v>80</v>
      </c>
    </row>
    <row r="37" spans="1:13" ht="74.099999999999994" hidden="1" customHeight="1">
      <c r="A37" s="31" t="s">
        <v>36</v>
      </c>
      <c r="B37" s="32"/>
      <c r="C37" s="29"/>
      <c r="D37" s="66"/>
      <c r="E37" s="66">
        <f t="shared" si="4"/>
        <v>0</v>
      </c>
      <c r="F37" s="66"/>
      <c r="G37" s="66"/>
      <c r="H37" s="66"/>
      <c r="I37" s="66"/>
      <c r="J37" s="68" t="e">
        <f t="shared" si="5"/>
        <v>#DIV/0!</v>
      </c>
      <c r="K37" s="30"/>
      <c r="L37" s="30"/>
    </row>
    <row r="38" spans="1:13" ht="94.5" hidden="1">
      <c r="A38" s="31" t="s">
        <v>30</v>
      </c>
      <c r="B38" s="123"/>
      <c r="C38" s="29"/>
      <c r="D38" s="66"/>
      <c r="E38" s="66">
        <f t="shared" si="4"/>
        <v>0</v>
      </c>
      <c r="F38" s="66"/>
      <c r="G38" s="66"/>
      <c r="H38" s="66"/>
      <c r="I38" s="66"/>
      <c r="J38" s="68" t="e">
        <f t="shared" si="5"/>
        <v>#DIV/0!</v>
      </c>
      <c r="K38" s="30"/>
      <c r="L38" s="30"/>
    </row>
    <row r="39" spans="1:13" ht="78.75" hidden="1">
      <c r="A39" s="31" t="s">
        <v>31</v>
      </c>
      <c r="B39" s="123"/>
      <c r="C39" s="29"/>
      <c r="D39" s="66"/>
      <c r="E39" s="66">
        <f t="shared" si="4"/>
        <v>0</v>
      </c>
      <c r="F39" s="66"/>
      <c r="G39" s="66"/>
      <c r="H39" s="66"/>
      <c r="I39" s="66"/>
      <c r="J39" s="68" t="e">
        <f t="shared" si="5"/>
        <v>#DIV/0!</v>
      </c>
      <c r="K39" s="30"/>
      <c r="L39" s="30"/>
    </row>
    <row r="40" spans="1:13" ht="37.5" customHeight="1">
      <c r="A40" s="31" t="s">
        <v>8</v>
      </c>
      <c r="B40" s="32">
        <v>12</v>
      </c>
      <c r="C40" s="29" t="s">
        <v>33</v>
      </c>
      <c r="D40" s="66">
        <v>12</v>
      </c>
      <c r="E40" s="66">
        <f t="shared" si="4"/>
        <v>267.78699999999998</v>
      </c>
      <c r="F40" s="66">
        <v>0</v>
      </c>
      <c r="G40" s="66">
        <v>267.78699999999998</v>
      </c>
      <c r="H40" s="66">
        <v>0</v>
      </c>
      <c r="I40" s="66">
        <v>0</v>
      </c>
      <c r="J40" s="68">
        <f t="shared" si="5"/>
        <v>22315.583333333332</v>
      </c>
      <c r="K40" s="30" t="s">
        <v>3</v>
      </c>
      <c r="L40" s="30" t="s">
        <v>3</v>
      </c>
    </row>
    <row r="41" spans="1:13" ht="33" customHeight="1">
      <c r="A41" s="31" t="s">
        <v>6</v>
      </c>
      <c r="B41" s="32">
        <v>398.2</v>
      </c>
      <c r="C41" s="29">
        <v>3.25</v>
      </c>
      <c r="D41" s="66">
        <v>334.5</v>
      </c>
      <c r="E41" s="66">
        <f t="shared" si="4"/>
        <v>4661.6689999999999</v>
      </c>
      <c r="F41" s="66">
        <v>0</v>
      </c>
      <c r="G41" s="66">
        <v>4661.6689999999999</v>
      </c>
      <c r="H41" s="66">
        <v>0</v>
      </c>
      <c r="I41" s="66">
        <v>0</v>
      </c>
      <c r="J41" s="68">
        <f t="shared" si="5"/>
        <v>13936.23019431988</v>
      </c>
      <c r="K41" s="30" t="s">
        <v>3</v>
      </c>
      <c r="L41" s="30" t="s">
        <v>3</v>
      </c>
    </row>
    <row r="42" spans="1:13" ht="54" customHeight="1">
      <c r="A42" s="42" t="s">
        <v>16</v>
      </c>
      <c r="B42" s="42"/>
      <c r="C42" s="42"/>
      <c r="D42" s="43"/>
      <c r="E42" s="43"/>
      <c r="F42" s="43"/>
      <c r="G42" s="43"/>
      <c r="H42" s="43"/>
      <c r="I42" s="43"/>
      <c r="J42" s="64"/>
      <c r="K42" s="43"/>
      <c r="L42" s="43"/>
    </row>
    <row r="43" spans="1:13" s="40" customFormat="1" ht="15.75" customHeight="1">
      <c r="A43" s="41" t="s">
        <v>65</v>
      </c>
      <c r="B43" s="42">
        <f>B45+B46+B47+B54</f>
        <v>117.08</v>
      </c>
      <c r="C43" s="46" t="s">
        <v>33</v>
      </c>
      <c r="D43" s="43">
        <f>D45+D46+D47+D54</f>
        <v>77.8</v>
      </c>
      <c r="E43" s="43">
        <f>E45+E46+E47+E54</f>
        <v>2502.9229999999998</v>
      </c>
      <c r="F43" s="43">
        <f t="shared" ref="F43:H43" si="6">F45+F46+F47+F54</f>
        <v>44.634</v>
      </c>
      <c r="G43" s="43">
        <f t="shared" si="6"/>
        <v>0</v>
      </c>
      <c r="H43" s="43">
        <f t="shared" si="6"/>
        <v>2458.2889999999998</v>
      </c>
      <c r="I43" s="43"/>
      <c r="J43" s="64">
        <f>(E43/D43)*1000</f>
        <v>32171.246786632386</v>
      </c>
      <c r="K43" s="43" t="s">
        <v>3</v>
      </c>
      <c r="L43" s="43" t="s">
        <v>3</v>
      </c>
      <c r="M43" s="94"/>
    </row>
    <row r="44" spans="1:13" ht="15.75" customHeight="1">
      <c r="A44" s="47" t="s">
        <v>4</v>
      </c>
      <c r="B44" s="48"/>
      <c r="C44" s="48"/>
      <c r="D44" s="43"/>
      <c r="E44" s="43"/>
      <c r="F44" s="43"/>
      <c r="G44" s="43"/>
      <c r="H44" s="43"/>
      <c r="I44" s="43"/>
      <c r="J44" s="64"/>
      <c r="K44" s="43"/>
      <c r="L44" s="43"/>
    </row>
    <row r="45" spans="1:13" ht="15.75" customHeight="1">
      <c r="A45" s="44" t="s">
        <v>5</v>
      </c>
      <c r="B45" s="45">
        <v>4</v>
      </c>
      <c r="C45" s="46" t="s">
        <v>33</v>
      </c>
      <c r="D45" s="71">
        <v>4</v>
      </c>
      <c r="E45" s="71">
        <f>F45+H45</f>
        <v>183.648</v>
      </c>
      <c r="F45" s="71">
        <v>3.2709999999999999</v>
      </c>
      <c r="G45" s="71">
        <v>0</v>
      </c>
      <c r="H45" s="71">
        <v>180.37700000000001</v>
      </c>
      <c r="I45" s="71"/>
      <c r="J45" s="73">
        <f t="shared" ref="J45:J54" si="7">(E45/D45)*1000</f>
        <v>45912</v>
      </c>
      <c r="K45" s="43" t="s">
        <v>3</v>
      </c>
      <c r="L45" s="43" t="s">
        <v>3</v>
      </c>
    </row>
    <row r="46" spans="1:13" ht="69" customHeight="1">
      <c r="A46" s="44" t="s">
        <v>29</v>
      </c>
      <c r="B46" s="45">
        <v>3</v>
      </c>
      <c r="C46" s="46" t="s">
        <v>33</v>
      </c>
      <c r="D46" s="71">
        <v>3</v>
      </c>
      <c r="E46" s="71">
        <f t="shared" ref="E46:E54" si="8">F46+H46</f>
        <v>206.65599999999998</v>
      </c>
      <c r="F46" s="71">
        <v>32.384999999999998</v>
      </c>
      <c r="G46" s="71">
        <v>0</v>
      </c>
      <c r="H46" s="71">
        <v>174.27099999999999</v>
      </c>
      <c r="I46" s="71"/>
      <c r="J46" s="73">
        <f t="shared" si="7"/>
        <v>68885.333333333314</v>
      </c>
      <c r="K46" s="43" t="s">
        <v>3</v>
      </c>
      <c r="L46" s="43" t="s">
        <v>3</v>
      </c>
    </row>
    <row r="47" spans="1:13" ht="82.5" customHeight="1">
      <c r="A47" s="49" t="s">
        <v>32</v>
      </c>
      <c r="B47" s="50">
        <v>68.28</v>
      </c>
      <c r="C47" s="124">
        <v>7.24</v>
      </c>
      <c r="D47" s="71">
        <v>38.799999999999997</v>
      </c>
      <c r="E47" s="71">
        <f t="shared" si="8"/>
        <v>1626.046</v>
      </c>
      <c r="F47" s="71">
        <v>0</v>
      </c>
      <c r="G47" s="71">
        <v>0</v>
      </c>
      <c r="H47" s="71">
        <v>1626.046</v>
      </c>
      <c r="I47" s="71"/>
      <c r="J47" s="73">
        <f t="shared" si="7"/>
        <v>41908.402061855675</v>
      </c>
      <c r="K47" s="143">
        <f>(J47/31213)*100</f>
        <v>134.26585737306786</v>
      </c>
      <c r="L47" s="143">
        <f>(((ЯНВАРЬ!J43+ФЕВРАЛЬ!J43+МАРТ!J43+АПРЕЛЬ!J43+МАЙ!J43+ИЮНЬ!J43+ИЮЛЬ!J47+АВГУСТ!J47+СЕНТЯБРЬ!J47)/9)/31213)*100</f>
        <v>100.17363332698632</v>
      </c>
      <c r="M47" s="90">
        <v>31213</v>
      </c>
    </row>
    <row r="48" spans="1:13" ht="16.5" customHeight="1">
      <c r="A48" s="139" t="s">
        <v>24</v>
      </c>
      <c r="B48" s="50"/>
      <c r="C48" s="124"/>
      <c r="D48" s="71"/>
      <c r="E48" s="71">
        <f t="shared" si="8"/>
        <v>0</v>
      </c>
      <c r="F48" s="71"/>
      <c r="G48" s="71"/>
      <c r="H48" s="71"/>
      <c r="I48" s="71"/>
      <c r="J48" s="73"/>
      <c r="K48" s="125"/>
      <c r="L48" s="125"/>
    </row>
    <row r="49" spans="1:13" ht="25.5" customHeight="1">
      <c r="A49" s="126" t="s">
        <v>70</v>
      </c>
      <c r="B49" s="50">
        <v>4</v>
      </c>
      <c r="C49" s="46" t="s">
        <v>33</v>
      </c>
      <c r="D49" s="71">
        <v>3</v>
      </c>
      <c r="E49" s="71">
        <f t="shared" si="8"/>
        <v>123.252</v>
      </c>
      <c r="F49" s="71">
        <v>0</v>
      </c>
      <c r="G49" s="71">
        <v>0</v>
      </c>
      <c r="H49" s="71">
        <v>123.252</v>
      </c>
      <c r="I49" s="71"/>
      <c r="J49" s="73">
        <f t="shared" si="7"/>
        <v>41083.999999999993</v>
      </c>
      <c r="K49" s="43" t="s">
        <v>3</v>
      </c>
      <c r="L49" s="43" t="s">
        <v>3</v>
      </c>
      <c r="M49" s="137" t="s">
        <v>78</v>
      </c>
    </row>
    <row r="50" spans="1:13" ht="18.75" hidden="1">
      <c r="A50" s="44" t="s">
        <v>36</v>
      </c>
      <c r="B50" s="45"/>
      <c r="C50" s="46"/>
      <c r="D50" s="71"/>
      <c r="E50" s="71">
        <f t="shared" si="8"/>
        <v>0</v>
      </c>
      <c r="F50" s="71"/>
      <c r="G50" s="71"/>
      <c r="H50" s="71"/>
      <c r="I50" s="71"/>
      <c r="J50" s="73" t="e">
        <f t="shared" si="7"/>
        <v>#DIV/0!</v>
      </c>
      <c r="K50" s="43"/>
      <c r="L50" s="43"/>
    </row>
    <row r="51" spans="1:13" ht="94.5" hidden="1">
      <c r="A51" s="44" t="s">
        <v>30</v>
      </c>
      <c r="B51" s="51"/>
      <c r="C51" s="46"/>
      <c r="D51" s="71"/>
      <c r="E51" s="71">
        <f t="shared" si="8"/>
        <v>0</v>
      </c>
      <c r="F51" s="71"/>
      <c r="G51" s="71"/>
      <c r="H51" s="71"/>
      <c r="I51" s="71"/>
      <c r="J51" s="73" t="e">
        <f t="shared" si="7"/>
        <v>#DIV/0!</v>
      </c>
      <c r="K51" s="43"/>
      <c r="L51" s="43"/>
    </row>
    <row r="52" spans="1:13" ht="78.75" hidden="1">
      <c r="A52" s="44" t="s">
        <v>31</v>
      </c>
      <c r="B52" s="51"/>
      <c r="C52" s="46"/>
      <c r="D52" s="71"/>
      <c r="E52" s="71">
        <f t="shared" si="8"/>
        <v>0</v>
      </c>
      <c r="F52" s="71"/>
      <c r="G52" s="71"/>
      <c r="H52" s="71"/>
      <c r="I52" s="71"/>
      <c r="J52" s="73" t="e">
        <f t="shared" si="7"/>
        <v>#DIV/0!</v>
      </c>
      <c r="K52" s="43"/>
      <c r="L52" s="43"/>
    </row>
    <row r="53" spans="1:13" ht="31.5" hidden="1" customHeight="1">
      <c r="A53" s="44" t="s">
        <v>8</v>
      </c>
      <c r="B53" s="45"/>
      <c r="C53" s="46"/>
      <c r="D53" s="71"/>
      <c r="E53" s="71">
        <f t="shared" si="8"/>
        <v>0</v>
      </c>
      <c r="F53" s="71"/>
      <c r="G53" s="71"/>
      <c r="H53" s="71"/>
      <c r="I53" s="71"/>
      <c r="J53" s="73" t="e">
        <f t="shared" si="7"/>
        <v>#DIV/0!</v>
      </c>
      <c r="K53" s="43"/>
      <c r="L53" s="43"/>
    </row>
    <row r="54" spans="1:13" ht="38.25" customHeight="1">
      <c r="A54" s="44" t="s">
        <v>7</v>
      </c>
      <c r="B54" s="45">
        <v>41.8</v>
      </c>
      <c r="C54" s="42">
        <v>0.5</v>
      </c>
      <c r="D54" s="71">
        <v>32</v>
      </c>
      <c r="E54" s="71">
        <f t="shared" si="8"/>
        <v>486.57300000000004</v>
      </c>
      <c r="F54" s="71">
        <v>8.9779999999999998</v>
      </c>
      <c r="G54" s="71">
        <v>0</v>
      </c>
      <c r="H54" s="71">
        <v>477.59500000000003</v>
      </c>
      <c r="I54" s="71"/>
      <c r="J54" s="73">
        <f t="shared" si="7"/>
        <v>15205.406250000002</v>
      </c>
      <c r="K54" s="43" t="s">
        <v>3</v>
      </c>
      <c r="L54" s="43" t="s">
        <v>3</v>
      </c>
    </row>
    <row r="55" spans="1:13" ht="19.5" customHeight="1">
      <c r="A55" s="171">
        <v>0</v>
      </c>
      <c r="B55" s="171"/>
      <c r="C55" s="171"/>
      <c r="D55" s="171"/>
      <c r="E55" s="171"/>
      <c r="F55" s="171"/>
      <c r="G55" s="171"/>
      <c r="H55" s="159"/>
      <c r="I55" s="1"/>
      <c r="J55" s="131"/>
      <c r="K55" s="8"/>
      <c r="L55" s="8"/>
    </row>
    <row r="56" spans="1:13" ht="19.5" customHeight="1">
      <c r="A56" s="163" t="s">
        <v>47</v>
      </c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</row>
    <row r="57" spans="1:13" s="119" customFormat="1" ht="38.25" customHeight="1">
      <c r="A57" s="164" t="s">
        <v>42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38"/>
    </row>
    <row r="58" spans="1:13" s="14" customFormat="1" ht="23.25" customHeight="1">
      <c r="A58" s="164" t="s">
        <v>43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93"/>
    </row>
    <row r="59" spans="1:13" ht="4.5" customHeight="1">
      <c r="A59" s="159"/>
      <c r="B59" s="159"/>
      <c r="C59" s="159"/>
      <c r="D59" s="159"/>
      <c r="E59" s="159"/>
      <c r="F59" s="159"/>
      <c r="G59" s="159"/>
      <c r="H59" s="159"/>
      <c r="I59" s="1"/>
      <c r="J59" s="131"/>
      <c r="K59" s="8"/>
      <c r="L59" s="8"/>
    </row>
    <row r="60" spans="1:13" s="40" customFormat="1" ht="42.6" customHeight="1">
      <c r="A60" s="101" t="s">
        <v>52</v>
      </c>
      <c r="B60" s="38"/>
      <c r="C60" s="38"/>
      <c r="D60" s="39"/>
      <c r="E60" s="38"/>
      <c r="F60" s="102" t="s">
        <v>53</v>
      </c>
      <c r="G60" s="38"/>
      <c r="H60" s="38"/>
      <c r="I60" s="38"/>
      <c r="J60" s="132"/>
      <c r="M60" s="94"/>
    </row>
    <row r="61" spans="1:13" ht="43.5" customHeight="1">
      <c r="A61" s="6" t="s">
        <v>10</v>
      </c>
      <c r="B61" s="2"/>
      <c r="C61" s="2"/>
      <c r="D61" s="37" t="s">
        <v>9</v>
      </c>
      <c r="E61" s="2"/>
      <c r="F61" s="2"/>
      <c r="G61" s="2"/>
      <c r="H61" s="2"/>
      <c r="I61" s="2"/>
      <c r="J61" s="133"/>
    </row>
    <row r="62" spans="1:13" ht="2.1" customHeight="1">
      <c r="A62" s="6"/>
      <c r="B62" s="2"/>
      <c r="C62" s="2"/>
      <c r="D62" s="37"/>
      <c r="E62" s="2"/>
      <c r="F62" s="2"/>
      <c r="G62" s="2"/>
      <c r="H62" s="2"/>
      <c r="I62" s="2"/>
      <c r="J62" s="133"/>
    </row>
    <row r="63" spans="1:13" ht="30" customHeight="1">
      <c r="A63" s="2" t="s">
        <v>54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82" t="s">
        <v>55</v>
      </c>
    </row>
    <row r="65" spans="1:1" customFormat="1" ht="18.95" customHeight="1">
      <c r="A65" s="82" t="s">
        <v>56</v>
      </c>
    </row>
    <row r="66" spans="1:1" customFormat="1" ht="21" customHeight="1">
      <c r="A66" s="82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2019-10-02T17:00:33Z</cp:lastPrinted>
  <dcterms:created xsi:type="dcterms:W3CDTF">2013-04-16T11:53:23Z</dcterms:created>
  <dcterms:modified xsi:type="dcterms:W3CDTF">2019-10-04T06:36:00Z</dcterms:modified>
</cp:coreProperties>
</file>