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15" windowWidth="15480" windowHeight="9885" firstSheet="4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МОНИТОРИН ЗА 2018 ГОД" sheetId="13" r:id="rId13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24519"/>
</workbook>
</file>

<file path=xl/calcChain.xml><?xml version="1.0" encoding="utf-8"?>
<calcChain xmlns="http://schemas.openxmlformats.org/spreadsheetml/2006/main">
  <c r="D37" i="13"/>
  <c r="I44" l="1"/>
  <c r="I45"/>
  <c r="I46"/>
  <c r="I47"/>
  <c r="I48"/>
  <c r="L44" i="12"/>
  <c r="K44" l="1"/>
  <c r="I49" i="13" l="1"/>
  <c r="I43"/>
  <c r="I42"/>
  <c r="F49"/>
  <c r="F44"/>
  <c r="E44" s="1"/>
  <c r="K44" s="1"/>
  <c r="L44" s="1"/>
  <c r="F43"/>
  <c r="F42"/>
  <c r="D49"/>
  <c r="D44"/>
  <c r="D43"/>
  <c r="D42"/>
  <c r="H38"/>
  <c r="H37"/>
  <c r="H32"/>
  <c r="H30"/>
  <c r="H29"/>
  <c r="H28"/>
  <c r="G38"/>
  <c r="G37"/>
  <c r="G32"/>
  <c r="G30"/>
  <c r="G29"/>
  <c r="G28"/>
  <c r="F37"/>
  <c r="F38"/>
  <c r="F32"/>
  <c r="F30"/>
  <c r="F29"/>
  <c r="F28"/>
  <c r="D38"/>
  <c r="D32"/>
  <c r="D30"/>
  <c r="D29"/>
  <c r="D28"/>
  <c r="I24"/>
  <c r="E24" s="1"/>
  <c r="H24"/>
  <c r="H19"/>
  <c r="H18"/>
  <c r="H17"/>
  <c r="G17"/>
  <c r="G24"/>
  <c r="G19"/>
  <c r="G18"/>
  <c r="F19"/>
  <c r="F20"/>
  <c r="F21"/>
  <c r="E21" s="1"/>
  <c r="K21" s="1"/>
  <c r="F22"/>
  <c r="E22" s="1"/>
  <c r="K22" s="1"/>
  <c r="F23"/>
  <c r="F24"/>
  <c r="F17"/>
  <c r="F18"/>
  <c r="D24"/>
  <c r="D19"/>
  <c r="D18"/>
  <c r="D17"/>
  <c r="E48"/>
  <c r="K48" s="1"/>
  <c r="E47"/>
  <c r="K47" s="1"/>
  <c r="E46"/>
  <c r="K46" s="1"/>
  <c r="E45"/>
  <c r="K45" s="1"/>
  <c r="J40"/>
  <c r="H40"/>
  <c r="G40"/>
  <c r="B40"/>
  <c r="E36"/>
  <c r="K36" s="1"/>
  <c r="E35"/>
  <c r="K35" s="1"/>
  <c r="E34"/>
  <c r="K34" s="1"/>
  <c r="E33"/>
  <c r="K33" s="1"/>
  <c r="J26"/>
  <c r="I26"/>
  <c r="B26"/>
  <c r="E23"/>
  <c r="K23" s="1"/>
  <c r="E20"/>
  <c r="K20" s="1"/>
  <c r="J15"/>
  <c r="B15"/>
  <c r="F40" l="1"/>
  <c r="E43"/>
  <c r="I40"/>
  <c r="E42"/>
  <c r="K42" s="1"/>
  <c r="E49"/>
  <c r="K49" s="1"/>
  <c r="D40"/>
  <c r="K43"/>
  <c r="E37"/>
  <c r="E32"/>
  <c r="H26"/>
  <c r="E38"/>
  <c r="K38" s="1"/>
  <c r="E30"/>
  <c r="E29"/>
  <c r="K29" s="1"/>
  <c r="G26"/>
  <c r="E28"/>
  <c r="F26"/>
  <c r="K37"/>
  <c r="D26"/>
  <c r="K32"/>
  <c r="L32" s="1"/>
  <c r="K28"/>
  <c r="I15"/>
  <c r="K24"/>
  <c r="E19"/>
  <c r="H15"/>
  <c r="K19"/>
  <c r="E17"/>
  <c r="K17" s="1"/>
  <c r="G15"/>
  <c r="E18"/>
  <c r="F15"/>
  <c r="K18"/>
  <c r="D15"/>
  <c r="M32" i="12"/>
  <c r="M30"/>
  <c r="M19"/>
  <c r="E40" i="13" l="1"/>
  <c r="K40" s="1"/>
  <c r="E26"/>
  <c r="K30"/>
  <c r="L30" s="1"/>
  <c r="K26"/>
  <c r="L19"/>
  <c r="E15"/>
  <c r="K15" s="1"/>
  <c r="E49" i="12"/>
  <c r="K49" s="1"/>
  <c r="K48"/>
  <c r="E48"/>
  <c r="E47"/>
  <c r="K47" s="1"/>
  <c r="K46"/>
  <c r="E46"/>
  <c r="E45"/>
  <c r="K45" s="1"/>
  <c r="E44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K34"/>
  <c r="E34"/>
  <c r="E33"/>
  <c r="K33" s="1"/>
  <c r="E32"/>
  <c r="K32" s="1"/>
  <c r="L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E17"/>
  <c r="K17" s="1"/>
  <c r="J15"/>
  <c r="I15"/>
  <c r="H15"/>
  <c r="G15"/>
  <c r="F15"/>
  <c r="D15"/>
  <c r="B15"/>
  <c r="E15" l="1"/>
  <c r="K15" s="1"/>
  <c r="L19"/>
  <c r="L30"/>
  <c r="K18"/>
  <c r="E26"/>
  <c r="K26" s="1"/>
  <c r="E40"/>
  <c r="K40" s="1"/>
  <c r="M30" i="11"/>
  <c r="E49" l="1"/>
  <c r="K49" s="1"/>
  <c r="E48"/>
  <c r="K48" s="1"/>
  <c r="K47"/>
  <c r="E47"/>
  <c r="E46"/>
  <c r="K46" s="1"/>
  <c r="K45"/>
  <c r="E45"/>
  <c r="K44"/>
  <c r="L44" s="1"/>
  <c r="E44"/>
  <c r="E43"/>
  <c r="K43" s="1"/>
  <c r="E42"/>
  <c r="K42" s="1"/>
  <c r="J40"/>
  <c r="I40"/>
  <c r="H40"/>
  <c r="G40"/>
  <c r="F40"/>
  <c r="E40"/>
  <c r="K40" s="1"/>
  <c r="D40"/>
  <c r="B40"/>
  <c r="E38"/>
  <c r="K38" s="1"/>
  <c r="E37"/>
  <c r="K37" s="1"/>
  <c r="E36"/>
  <c r="K36" s="1"/>
  <c r="E35"/>
  <c r="K35" s="1"/>
  <c r="E34"/>
  <c r="K34" s="1"/>
  <c r="E33"/>
  <c r="K33" s="1"/>
  <c r="M32"/>
  <c r="E32"/>
  <c r="K32" s="1"/>
  <c r="L32" s="1"/>
  <c r="E30"/>
  <c r="K30" s="1"/>
  <c r="L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M19" s="1"/>
  <c r="E18"/>
  <c r="K18" s="1"/>
  <c r="E17"/>
  <c r="K17" s="1"/>
  <c r="J15"/>
  <c r="I15"/>
  <c r="H15"/>
  <c r="G15"/>
  <c r="F15"/>
  <c r="D15"/>
  <c r="B15"/>
  <c r="L19" l="1"/>
  <c r="E26"/>
  <c r="K26" s="1"/>
  <c r="E15"/>
  <c r="K15" s="1"/>
  <c r="M30" i="10"/>
  <c r="M19" l="1"/>
  <c r="L44" l="1"/>
  <c r="L32" i="9" l="1"/>
  <c r="M32"/>
  <c r="L30"/>
  <c r="M30"/>
  <c r="G30" i="10" l="1"/>
  <c r="E18"/>
  <c r="E49" l="1"/>
  <c r="K49" s="1"/>
  <c r="E48"/>
  <c r="K48" s="1"/>
  <c r="K47"/>
  <c r="E47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M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K18"/>
  <c r="E17"/>
  <c r="K17" s="1"/>
  <c r="J15"/>
  <c r="I15"/>
  <c r="H15"/>
  <c r="G15"/>
  <c r="F15"/>
  <c r="D15"/>
  <c r="B15"/>
  <c r="L30" l="1"/>
  <c r="L32"/>
  <c r="L19"/>
  <c r="E15"/>
  <c r="K15" s="1"/>
  <c r="E26"/>
  <c r="K26" s="1"/>
  <c r="E40"/>
  <c r="K40" s="1"/>
  <c r="H26" i="9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Q30"/>
  <c r="L44"/>
  <c r="Q44"/>
  <c r="M44"/>
  <c r="E15"/>
  <c r="K15" s="1"/>
  <c r="E26"/>
  <c r="K26" s="1"/>
  <c r="E40"/>
  <c r="K40" s="1"/>
  <c r="E40" i="8"/>
  <c r="K40"/>
  <c r="K1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2"/>
  <c r="L32"/>
  <c r="Q30"/>
  <c r="M30"/>
  <c r="L30"/>
  <c r="L44"/>
  <c r="Q44"/>
  <c r="M44"/>
  <c r="E15"/>
  <c r="E26"/>
  <c r="K26" s="1"/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L44" i="6" l="1"/>
  <c r="M44" i="12"/>
  <c r="M44" i="11"/>
  <c r="M44" i="10"/>
  <c r="K26" i="5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</calcChain>
</file>

<file path=xl/sharedStrings.xml><?xml version="1.0" encoding="utf-8"?>
<sst xmlns="http://schemas.openxmlformats.org/spreadsheetml/2006/main" count="1706" uniqueCount="74">
  <si>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</si>
  <si>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</si>
  <si>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</si>
  <si>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</si>
  <si>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</si>
  <si>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</si>
  <si>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</si>
  <si>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</si>
  <si>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</si>
  <si>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</si>
  <si>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</si>
  <si>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</si>
  <si>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</si>
  <si>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</si>
  <si>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</si>
  <si>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</si>
  <si>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</si>
  <si>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</si>
  <si>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</si>
  <si>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</si>
  <si>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</si>
  <si>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</si>
  <si>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</si>
  <si>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</si>
  <si>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</si>
  <si>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</si>
  <si>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</si>
  <si>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</si>
  <si>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</si>
  <si>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</si>
  <si>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</si>
  <si>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</si>
  <si>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</si>
  <si>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</si>
  <si>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</si>
  <si>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</si>
  <si>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</si>
  <si>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</si>
  <si>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</si>
  <si>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</si>
  <si>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</si>
  <si>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</si>
  <si>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</si>
  <si>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</si>
  <si>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</si>
  <si>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</si>
  <si>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</si>
  <si>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</si>
  <si>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</si>
  <si>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</si>
  <si>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</si>
  <si>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</si>
  <si>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</si>
  <si>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</si>
  <si>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</si>
  <si>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</si>
  <si>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</si>
  <si>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</si>
  <si>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</si>
  <si>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</si>
  <si>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</si>
  <si>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</si>
  <si>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</si>
  <si>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</si>
  <si>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</si>
  <si>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</si>
  <si>
    <t>за август 2018 год</t>
  </si>
  <si>
    <t>за сентябрь 2018 год</t>
  </si>
  <si>
    <t>за октябрь 2018 год</t>
  </si>
  <si>
    <r>
      <t xml:space="preserve">отношение средней заработной платы за </t>
    </r>
    <r>
      <rPr>
        <b/>
        <u/>
        <sz val="10"/>
        <color theme="1"/>
        <rFont val="Times New Roman"/>
        <family val="1"/>
        <charset val="204"/>
      </rPr>
      <t xml:space="preserve">текущий период </t>
    </r>
    <r>
      <rPr>
        <sz val="10"/>
        <color theme="1"/>
        <rFont val="Times New Roman"/>
        <family val="1"/>
        <charset val="204"/>
      </rPr>
      <t>к прогнозу средней заработной платы (среднемесячному доходу от трудовой деятельности) в Тульской области за текущий период</t>
    </r>
  </si>
  <si>
    <r>
      <t xml:space="preserve">отношение средней заработной платы за </t>
    </r>
    <r>
      <rPr>
        <u/>
        <sz val="10"/>
        <color theme="1"/>
        <rFont val="Times New Roman"/>
        <family val="1"/>
        <charset val="204"/>
      </rPr>
      <t xml:space="preserve">текущий месяц </t>
    </r>
    <r>
      <rPr>
        <sz val="10"/>
        <color theme="1"/>
        <rFont val="Times New Roman"/>
        <family val="1"/>
        <charset val="204"/>
      </rPr>
      <t xml:space="preserve">к прогнозу средней заработной платы (среднемесячному доходу от трудовой деятельности) в Тульской области за текущий месяц </t>
    </r>
    <r>
      <rPr>
        <b/>
        <sz val="10"/>
        <color theme="1"/>
        <rFont val="Times New Roman"/>
        <family val="1"/>
        <charset val="204"/>
      </rPr>
      <t>26715</t>
    </r>
    <r>
      <rPr>
        <sz val="10"/>
        <color theme="1"/>
        <rFont val="Times New Roman"/>
        <family val="1"/>
        <charset val="204"/>
      </rPr>
      <t xml:space="preserve"> </t>
    </r>
  </si>
  <si>
    <t>за  НОЯБРЬ  2018 год</t>
  </si>
  <si>
    <t>за  декабрь  2018 год</t>
  </si>
  <si>
    <t>за    2018  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</si>
</sst>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0.0"/>
    <numFmt numFmtId="166" formatCode="_-* #,##0.000\ _₽_-;\-* #,##0.000\ _₽_-;_-* &quot;-&quot;??\ _₽_-;_-@_-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3" fontId="0" fillId="7" borderId="0" xfId="0" applyNumberFormat="1" applyFont="1" applyFill="1" applyAlignment="1">
      <alignment horizontal="center"/>
    </xf>
    <xf numFmtId="43" fontId="2" fillId="7" borderId="2" xfId="0" applyNumberFormat="1" applyFont="1" applyFill="1" applyBorder="1" applyAlignment="1">
      <alignment horizontal="center" vertical="top" wrapText="1"/>
    </xf>
    <xf numFmtId="43" fontId="3" fillId="7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top" wrapText="1"/>
    </xf>
    <xf numFmtId="43" fontId="4" fillId="4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 applyAlignment="1">
      <alignment horizontal="center" vertical="center" wrapText="1"/>
    </xf>
    <xf numFmtId="43" fontId="15" fillId="5" borderId="1" xfId="0" applyNumberFormat="1" applyFont="1" applyFill="1" applyBorder="1" applyAlignment="1">
      <alignment horizontal="center" vertical="center" wrapText="1"/>
    </xf>
    <xf numFmtId="43" fontId="11" fillId="6" borderId="1" xfId="0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top" wrapText="1"/>
    </xf>
    <xf numFmtId="43" fontId="15" fillId="6" borderId="1" xfId="0" applyNumberFormat="1" applyFont="1" applyFill="1" applyBorder="1" applyAlignment="1">
      <alignment horizontal="center" vertical="center" wrapText="1"/>
    </xf>
    <xf numFmtId="43" fontId="1" fillId="7" borderId="0" xfId="0" applyNumberFormat="1" applyFont="1" applyFill="1" applyBorder="1" applyAlignment="1">
      <alignment horizontal="center" vertical="top" wrapText="1"/>
    </xf>
    <xf numFmtId="43" fontId="15" fillId="7" borderId="0" xfId="0" applyNumberFormat="1" applyFont="1" applyFill="1" applyAlignment="1">
      <alignment horizontal="center"/>
    </xf>
    <xf numFmtId="43" fontId="5" fillId="7" borderId="0" xfId="0" applyNumberFormat="1" applyFont="1" applyFill="1" applyAlignment="1">
      <alignment horizontal="center"/>
    </xf>
    <xf numFmtId="43" fontId="0" fillId="3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0" fillId="0" borderId="0" xfId="0" applyNumberFormat="1" applyFont="1" applyAlignment="1">
      <alignment horizontal="left" vertical="center"/>
    </xf>
    <xf numFmtId="2" fontId="14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43" fontId="3" fillId="2" borderId="1" xfId="0" applyNumberFormat="1" applyFont="1" applyFill="1" applyBorder="1" applyAlignment="1">
      <alignment horizontal="center" vertical="top" wrapText="1"/>
    </xf>
    <xf numFmtId="43" fontId="2" fillId="2" borderId="2" xfId="0" applyNumberFormat="1" applyFont="1" applyFill="1" applyBorder="1" applyAlignment="1">
      <alignment horizontal="center" vertical="top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vertical="top" wrapText="1"/>
    </xf>
    <xf numFmtId="43" fontId="3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 applyAlignment="1">
      <alignment vertical="top" wrapText="1"/>
    </xf>
    <xf numFmtId="43" fontId="1" fillId="6" borderId="1" xfId="0" applyNumberFormat="1" applyFont="1" applyFill="1" applyBorder="1" applyAlignment="1">
      <alignment horizontal="center" vertical="top" wrapText="1"/>
    </xf>
    <xf numFmtId="43" fontId="1" fillId="6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horizontal="left" vertical="top" wrapText="1"/>
    </xf>
    <xf numFmtId="43" fontId="15" fillId="0" borderId="0" xfId="0" applyNumberFormat="1" applyFont="1"/>
    <xf numFmtId="43" fontId="5" fillId="0" borderId="0" xfId="0" applyNumberFormat="1" applyFont="1"/>
    <xf numFmtId="43" fontId="2" fillId="2" borderId="7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top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6" fontId="3" fillId="2" borderId="1" xfId="0" applyNumberFormat="1" applyFont="1" applyFill="1" applyBorder="1" applyAlignment="1">
      <alignment horizontal="center" vertical="top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>
      <alignment horizontal="left" vertical="top" wrapText="1"/>
    </xf>
    <xf numFmtId="166" fontId="15" fillId="0" borderId="0" xfId="0" applyNumberFormat="1" applyFont="1"/>
    <xf numFmtId="166" fontId="5" fillId="0" borderId="0" xfId="0" applyNumberFormat="1" applyFont="1"/>
    <xf numFmtId="166" fontId="1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2" fillId="2" borderId="2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6" fontId="2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2" fillId="2" borderId="2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2" fontId="1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3" fontId="2" fillId="7" borderId="2" xfId="0" applyNumberFormat="1" applyFont="1" applyFill="1" applyBorder="1" applyAlignment="1">
      <alignment horizontal="center" wrapText="1"/>
    </xf>
    <xf numFmtId="43" fontId="2" fillId="7" borderId="3" xfId="0" applyNumberFormat="1" applyFont="1" applyFill="1" applyBorder="1" applyAlignment="1">
      <alignment horizontal="center" wrapText="1"/>
    </xf>
    <xf numFmtId="43" fontId="2" fillId="7" borderId="6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2" fillId="2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zoomScaleNormal="75" workbookViewId="0">
      <selection activeCell="K44" sqref="K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32" t="s">
        <v>59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88" t="s">
        <v>24</v>
      </c>
      <c r="G11" s="88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0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0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89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view="pageBreakPreview" topLeftCell="A37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4" customWidth="1"/>
    <col min="6" max="6" width="17.42578125" style="184" customWidth="1"/>
    <col min="7" max="7" width="26.28515625" style="12" customWidth="1"/>
    <col min="8" max="8" width="14.5703125" style="184" customWidth="1"/>
    <col min="9" max="9" width="12.5703125" style="162" customWidth="1"/>
    <col min="10" max="10" width="15.28515625" style="10" customWidth="1"/>
    <col min="11" max="11" width="16.7109375" style="154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3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13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8" t="s">
        <v>13</v>
      </c>
      <c r="L9" s="243" t="s">
        <v>70</v>
      </c>
      <c r="M9" s="243" t="s">
        <v>69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51" t="s">
        <v>21</v>
      </c>
      <c r="F10" s="227" t="s">
        <v>20</v>
      </c>
      <c r="G10" s="236"/>
      <c r="H10" s="236"/>
      <c r="I10" s="178"/>
      <c r="J10" s="226" t="s">
        <v>19</v>
      </c>
      <c r="K10" s="249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52"/>
      <c r="F11" s="196" t="s">
        <v>24</v>
      </c>
      <c r="G11" s="157" t="s">
        <v>22</v>
      </c>
      <c r="H11" s="185" t="s">
        <v>23</v>
      </c>
      <c r="I11" s="163" t="s">
        <v>44</v>
      </c>
      <c r="J11" s="238"/>
      <c r="K11" s="250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56" t="s">
        <v>0</v>
      </c>
      <c r="E12" s="186" t="s">
        <v>1</v>
      </c>
      <c r="F12" s="186" t="s">
        <v>1</v>
      </c>
      <c r="G12" s="156" t="s">
        <v>1</v>
      </c>
      <c r="H12" s="186" t="s">
        <v>1</v>
      </c>
      <c r="I12" s="164" t="s">
        <v>1</v>
      </c>
      <c r="J12" s="156" t="s">
        <v>1</v>
      </c>
      <c r="K12" s="139" t="s">
        <v>18</v>
      </c>
      <c r="L12" s="156" t="s">
        <v>17</v>
      </c>
      <c r="M12" s="156" t="s">
        <v>17</v>
      </c>
      <c r="N12" s="156" t="s">
        <v>1</v>
      </c>
      <c r="O12" s="156" t="s">
        <v>1</v>
      </c>
      <c r="P12" s="156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87">
        <v>5</v>
      </c>
      <c r="F13" s="187">
        <v>6</v>
      </c>
      <c r="G13" s="6">
        <v>7</v>
      </c>
      <c r="H13" s="187">
        <v>8</v>
      </c>
      <c r="I13" s="165">
        <v>9</v>
      </c>
      <c r="J13" s="6">
        <v>10</v>
      </c>
      <c r="K13" s="140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88"/>
      <c r="F14" s="188"/>
      <c r="G14" s="18"/>
      <c r="H14" s="188"/>
      <c r="I14" s="166"/>
      <c r="J14" s="17"/>
      <c r="K14" s="141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686.8</v>
      </c>
      <c r="E15" s="189">
        <f>E17+E18+E19+E24</f>
        <v>13617.812</v>
      </c>
      <c r="F15" s="189">
        <f t="shared" si="0"/>
        <v>9.4920000000000009</v>
      </c>
      <c r="G15" s="38">
        <f>G17+G18+G19+G24</f>
        <v>106.94200000000001</v>
      </c>
      <c r="H15" s="189">
        <f>H17+H18+H19+H24</f>
        <v>11660.093999999999</v>
      </c>
      <c r="I15" s="167">
        <f t="shared" si="0"/>
        <v>1841.2840000000001</v>
      </c>
      <c r="J15" s="38">
        <f t="shared" si="0"/>
        <v>0</v>
      </c>
      <c r="K15" s="142">
        <f>E15/D15*1000</f>
        <v>19827.914967967386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190"/>
      <c r="F16" s="190"/>
      <c r="G16" s="39"/>
      <c r="H16" s="190"/>
      <c r="I16" s="168"/>
      <c r="J16" s="39"/>
      <c r="K16" s="143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190">
        <f>F17+G17+H17+J17</f>
        <v>528.02</v>
      </c>
      <c r="F17" s="190">
        <v>0</v>
      </c>
      <c r="G17" s="39">
        <v>5.3019999999999996</v>
      </c>
      <c r="H17" s="190">
        <v>522.71799999999996</v>
      </c>
      <c r="I17" s="168"/>
      <c r="J17" s="39"/>
      <c r="K17" s="143">
        <f>(E17/D17)*1000</f>
        <v>44001.666666666664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03">
        <v>22.8</v>
      </c>
      <c r="E18" s="190">
        <f>F18+G18+H18+J18</f>
        <v>869.33500000000004</v>
      </c>
      <c r="F18" s="190">
        <v>5.44</v>
      </c>
      <c r="G18" s="39"/>
      <c r="H18" s="190">
        <v>863.89499999999998</v>
      </c>
      <c r="I18" s="168">
        <v>0</v>
      </c>
      <c r="J18" s="39"/>
      <c r="K18" s="143">
        <f t="shared" ref="K18:K24" si="1">(E18/D18)*1000</f>
        <v>38128.728070175443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5.35</v>
      </c>
      <c r="D19" s="39">
        <v>227</v>
      </c>
      <c r="E19" s="190">
        <f>F19+G19+H19+J19</f>
        <v>6064.28</v>
      </c>
      <c r="F19" s="190">
        <v>4.0519999999999996</v>
      </c>
      <c r="G19" s="39">
        <v>101.64</v>
      </c>
      <c r="H19" s="190">
        <v>5958.5879999999997</v>
      </c>
      <c r="I19" s="168">
        <v>0</v>
      </c>
      <c r="J19" s="39"/>
      <c r="K19" s="144">
        <f>(E19/D19)*1000</f>
        <v>26714.889867841408</v>
      </c>
      <c r="L19" s="43">
        <f>(K19/26715)*100</f>
        <v>99.999587751605489</v>
      </c>
      <c r="M19" s="43">
        <f>(((Январь!K19+Февраль!K19+Март!K19+Апрель!K19+Май!K19+Июнь!K19+Июль!K19+Август!K19+Сентябрь!K19+Октябрь!K19)/10)/26715)*100</f>
        <v>100.02377552608795</v>
      </c>
      <c r="N19" s="56">
        <v>21.275099999999998</v>
      </c>
      <c r="O19" s="19"/>
      <c r="P19" s="19"/>
      <c r="Q19" s="160"/>
    </row>
    <row r="20" spans="1:17" ht="18.75" hidden="1">
      <c r="A20" s="20" t="s">
        <v>42</v>
      </c>
      <c r="B20" s="38"/>
      <c r="C20" s="16" t="s">
        <v>37</v>
      </c>
      <c r="D20" s="39"/>
      <c r="E20" s="190">
        <f t="shared" ref="E20:E23" si="2">F20+G20+H20+J20</f>
        <v>0</v>
      </c>
      <c r="F20" s="190"/>
      <c r="G20" s="39"/>
      <c r="H20" s="190"/>
      <c r="I20" s="168"/>
      <c r="J20" s="39"/>
      <c r="K20" s="143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0">
        <f t="shared" si="2"/>
        <v>0</v>
      </c>
      <c r="F21" s="190"/>
      <c r="G21" s="39"/>
      <c r="H21" s="190"/>
      <c r="I21" s="168"/>
      <c r="J21" s="39"/>
      <c r="K21" s="143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0">
        <f t="shared" si="2"/>
        <v>0</v>
      </c>
      <c r="F22" s="190"/>
      <c r="G22" s="39"/>
      <c r="H22" s="190"/>
      <c r="I22" s="168"/>
      <c r="J22" s="39"/>
      <c r="K22" s="143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0">
        <f t="shared" si="2"/>
        <v>0</v>
      </c>
      <c r="F23" s="190"/>
      <c r="G23" s="39"/>
      <c r="H23" s="190"/>
      <c r="I23" s="168"/>
      <c r="J23" s="39"/>
      <c r="K23" s="143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425</v>
      </c>
      <c r="E24" s="190">
        <f>H24+I24</f>
        <v>6156.1769999999997</v>
      </c>
      <c r="F24" s="190">
        <v>0</v>
      </c>
      <c r="G24" s="39"/>
      <c r="H24" s="190">
        <v>4314.893</v>
      </c>
      <c r="I24" s="168">
        <v>1841.2840000000001</v>
      </c>
      <c r="J24" s="39"/>
      <c r="K24" s="143">
        <f t="shared" si="1"/>
        <v>14485.122352941176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2"/>
      <c r="F25" s="182"/>
      <c r="G25" s="46"/>
      <c r="H25" s="182"/>
      <c r="I25" s="169"/>
      <c r="J25" s="46"/>
      <c r="K25" s="145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98">
        <f>D28+D29+D30+D37+D38</f>
        <v>836.8</v>
      </c>
      <c r="E26" s="191">
        <f t="shared" ref="E26:J26" si="3">E28+E29+E30+E37+E38</f>
        <v>22239.985000000001</v>
      </c>
      <c r="F26" s="191">
        <f t="shared" si="3"/>
        <v>98.441000000000003</v>
      </c>
      <c r="G26" s="45">
        <f>G28+G29+G30+G37+G38</f>
        <v>168.88200000000001</v>
      </c>
      <c r="H26" s="191">
        <f>H28+H29+H30+H37+H38</f>
        <v>21972.661999999997</v>
      </c>
      <c r="I26" s="170">
        <f t="shared" si="3"/>
        <v>0</v>
      </c>
      <c r="J26" s="45">
        <f t="shared" si="3"/>
        <v>0</v>
      </c>
      <c r="K26" s="146">
        <f>E26/D26*1000</f>
        <v>26577.419933078396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182"/>
      <c r="F27" s="182"/>
      <c r="G27" s="46"/>
      <c r="H27" s="182"/>
      <c r="I27" s="169"/>
      <c r="J27" s="46"/>
      <c r="K27" s="145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2">
        <f>F28+G28+H28</f>
        <v>1288.0619999999999</v>
      </c>
      <c r="F28" s="182">
        <v>29.524999999999999</v>
      </c>
      <c r="G28" s="46">
        <v>2.2010000000000001</v>
      </c>
      <c r="H28" s="182">
        <v>1256.336</v>
      </c>
      <c r="I28" s="169"/>
      <c r="J28" s="46"/>
      <c r="K28" s="145">
        <f>(E28/D28)*1000</f>
        <v>56002.695652173905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43</v>
      </c>
      <c r="E29" s="182">
        <f t="shared" ref="E29:E38" si="4">F29+G29+H29</f>
        <v>2513.355</v>
      </c>
      <c r="F29" s="182">
        <v>26.294</v>
      </c>
      <c r="G29" s="46">
        <v>0</v>
      </c>
      <c r="H29" s="182">
        <v>2487.0610000000001</v>
      </c>
      <c r="I29" s="169"/>
      <c r="J29" s="46"/>
      <c r="K29" s="145">
        <f t="shared" ref="K29:K49" si="5">(E29/D29)*1000</f>
        <v>58450.116279069771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430</v>
      </c>
      <c r="E30" s="182">
        <f>F30+G30+H30</f>
        <v>13588.244000000001</v>
      </c>
      <c r="F30" s="182">
        <v>42.622</v>
      </c>
      <c r="G30" s="46">
        <f>G32</f>
        <v>166.68100000000001</v>
      </c>
      <c r="H30" s="182">
        <v>13378.941000000001</v>
      </c>
      <c r="I30" s="169"/>
      <c r="J30" s="46"/>
      <c r="K30" s="147">
        <f>(E30/D30)*1000</f>
        <v>31600.567441860465</v>
      </c>
      <c r="L30" s="55">
        <f>(K30/29818)*100</f>
        <v>105.97815897062333</v>
      </c>
      <c r="M30" s="55">
        <f>(((Январь!K30+Февраль!K30+Март!K30+Апрель!K30+Май!K30+Июнь!K30+Июль!K30+Август!K30+Сентябрь!K30+Октябрь!K30)/10)/29818)*100</f>
        <v>98.921289793657337</v>
      </c>
      <c r="N30" s="58" t="s">
        <v>58</v>
      </c>
      <c r="O30" s="24"/>
      <c r="P30" s="24"/>
      <c r="Q30" s="122"/>
    </row>
    <row r="31" spans="1:17" ht="17.100000000000001" customHeight="1">
      <c r="A31" s="26" t="s">
        <v>26</v>
      </c>
      <c r="B31" s="45"/>
      <c r="C31" s="45"/>
      <c r="D31" s="46"/>
      <c r="E31" s="182"/>
      <c r="F31" s="182"/>
      <c r="G31" s="46"/>
      <c r="H31" s="182"/>
      <c r="I31" s="169"/>
      <c r="J31" s="46"/>
      <c r="K31" s="145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10.88</v>
      </c>
      <c r="D32" s="161">
        <v>399.5</v>
      </c>
      <c r="E32" s="182">
        <f>F32+G32+H32</f>
        <v>12539.585000000001</v>
      </c>
      <c r="F32" s="183">
        <v>41.59</v>
      </c>
      <c r="G32" s="52">
        <v>166.68100000000001</v>
      </c>
      <c r="H32" s="183">
        <v>12331.314</v>
      </c>
      <c r="I32" s="171"/>
      <c r="J32" s="52"/>
      <c r="K32" s="145">
        <f>(E32/D32)*1000</f>
        <v>31388.197747183985</v>
      </c>
      <c r="L32" s="55">
        <f>(K32/29818)*100</f>
        <v>105.26593918835599</v>
      </c>
      <c r="M32" s="55">
        <f>(((Январь!K32+Февраль!K32+Март!K32+Апрель!K32+Май!K32+Июнь!K32+Июль!K32+Август!K32+Сентябрь!K32+Октябрь!K32)/10)/29818)*100</f>
        <v>98.817118190578555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2">
        <f t="shared" ref="E33:E36" si="6">F33+G33+H33</f>
        <v>0</v>
      </c>
      <c r="F33" s="182"/>
      <c r="G33" s="46"/>
      <c r="H33" s="182"/>
      <c r="I33" s="169"/>
      <c r="J33" s="46"/>
      <c r="K33" s="145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2">
        <f t="shared" si="6"/>
        <v>0</v>
      </c>
      <c r="F34" s="182"/>
      <c r="G34" s="46"/>
      <c r="H34" s="182"/>
      <c r="I34" s="169"/>
      <c r="J34" s="46"/>
      <c r="K34" s="145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2">
        <f t="shared" si="6"/>
        <v>0</v>
      </c>
      <c r="F35" s="182"/>
      <c r="G35" s="46"/>
      <c r="H35" s="182"/>
      <c r="I35" s="169"/>
      <c r="J35" s="46"/>
      <c r="K35" s="145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2">
        <f t="shared" si="6"/>
        <v>0</v>
      </c>
      <c r="F36" s="182"/>
      <c r="G36" s="46"/>
      <c r="H36" s="182"/>
      <c r="I36" s="169"/>
      <c r="J36" s="46"/>
      <c r="K36" s="145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99">
        <v>10.3</v>
      </c>
      <c r="E37" s="182">
        <f t="shared" si="4"/>
        <v>225.88800000000001</v>
      </c>
      <c r="F37" s="182">
        <v>0</v>
      </c>
      <c r="G37" s="46"/>
      <c r="H37" s="182">
        <v>225.88800000000001</v>
      </c>
      <c r="I37" s="169"/>
      <c r="J37" s="46"/>
      <c r="K37" s="145">
        <f t="shared" si="5"/>
        <v>21930.873786407767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>
        <v>4</v>
      </c>
      <c r="D38" s="46">
        <v>330.5</v>
      </c>
      <c r="E38" s="182">
        <f t="shared" si="4"/>
        <v>4624.4359999999997</v>
      </c>
      <c r="F38" s="182">
        <v>0</v>
      </c>
      <c r="G38" s="46">
        <v>0</v>
      </c>
      <c r="H38" s="182">
        <v>4624.4359999999997</v>
      </c>
      <c r="I38" s="169"/>
      <c r="J38" s="46"/>
      <c r="K38" s="145">
        <f t="shared" si="5"/>
        <v>13992.242057488653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2"/>
      <c r="F39" s="192"/>
      <c r="G39" s="30"/>
      <c r="H39" s="192"/>
      <c r="I39" s="172"/>
      <c r="J39" s="29"/>
      <c r="K39" s="148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0">
        <f>E42+E43+E44+E49</f>
        <v>1985.2949999999998</v>
      </c>
      <c r="F40" s="180">
        <f t="shared" si="7"/>
        <v>7.2</v>
      </c>
      <c r="G40" s="28">
        <f t="shared" si="7"/>
        <v>0</v>
      </c>
      <c r="H40" s="180">
        <f t="shared" si="7"/>
        <v>0</v>
      </c>
      <c r="I40" s="180">
        <f>I42+I43+I44+I49</f>
        <v>1978.095</v>
      </c>
      <c r="J40" s="28">
        <f t="shared" ref="J40" si="8">J42+J43+J44+J49</f>
        <v>0</v>
      </c>
      <c r="K40" s="149">
        <f>E40/D40*1000</f>
        <v>24972.264150943396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181"/>
      <c r="F41" s="181"/>
      <c r="G41" s="30"/>
      <c r="H41" s="181"/>
      <c r="I41" s="173"/>
      <c r="J41" s="30"/>
      <c r="K41" s="148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179">
        <f>F42+G42+H42+I42</f>
        <v>159.761</v>
      </c>
      <c r="F42" s="179">
        <v>3.2709999999999999</v>
      </c>
      <c r="G42" s="65">
        <v>0</v>
      </c>
      <c r="H42" s="179">
        <v>0</v>
      </c>
      <c r="I42" s="179">
        <v>156.49</v>
      </c>
      <c r="J42" s="65"/>
      <c r="K42" s="148">
        <f t="shared" si="5"/>
        <v>39940.25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179">
        <f>F43+G43+H43+I43</f>
        <v>155.35599999999999</v>
      </c>
      <c r="F43" s="179">
        <v>2.944</v>
      </c>
      <c r="G43" s="65">
        <v>0</v>
      </c>
      <c r="H43" s="179">
        <v>0</v>
      </c>
      <c r="I43" s="179">
        <v>152.41200000000001</v>
      </c>
      <c r="J43" s="65"/>
      <c r="K43" s="148">
        <f t="shared" si="5"/>
        <v>51785.333333333336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79">
        <f t="shared" ref="E44:E49" si="9">F44+G44+H44+I44</f>
        <v>1191.8539999999998</v>
      </c>
      <c r="F44" s="179">
        <v>0.98499999999999999</v>
      </c>
      <c r="G44" s="65">
        <v>0</v>
      </c>
      <c r="H44" s="179">
        <v>0</v>
      </c>
      <c r="I44" s="179">
        <v>1190.8689999999999</v>
      </c>
      <c r="J44" s="65"/>
      <c r="K44" s="150">
        <f t="shared" si="5"/>
        <v>29428.493827160491</v>
      </c>
      <c r="L44" s="69">
        <f>(K44/29818)*100</f>
        <v>98.693721333290256</v>
      </c>
      <c r="M44" s="69">
        <f>(((Январь!K44+Февраль!K44+Март!K44+Апрель!K44+Май!K44+Июнь!K44+Июль!K44+Август!K44+Сентябрь!K44+Октябрь!K44)/10)/29818)*100</f>
        <v>100.14842286072221</v>
      </c>
      <c r="N44" s="60"/>
      <c r="O44" s="60"/>
      <c r="P44" s="60"/>
      <c r="Q44" s="96"/>
    </row>
    <row r="45" spans="1:17" ht="18.75" hidden="1">
      <c r="A45" s="27" t="s">
        <v>42</v>
      </c>
      <c r="B45" s="62"/>
      <c r="C45" s="32" t="s">
        <v>37</v>
      </c>
      <c r="D45" s="65"/>
      <c r="E45" s="179">
        <f t="shared" si="9"/>
        <v>0</v>
      </c>
      <c r="F45" s="179"/>
      <c r="G45" s="65"/>
      <c r="H45" s="179"/>
      <c r="I45" s="174"/>
      <c r="J45" s="65"/>
      <c r="K45" s="148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79">
        <f t="shared" si="9"/>
        <v>0</v>
      </c>
      <c r="F46" s="179"/>
      <c r="G46" s="65"/>
      <c r="H46" s="179"/>
      <c r="I46" s="174"/>
      <c r="J46" s="65"/>
      <c r="K46" s="148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79">
        <f t="shared" si="9"/>
        <v>0</v>
      </c>
      <c r="F47" s="179"/>
      <c r="G47" s="65"/>
      <c r="H47" s="179"/>
      <c r="I47" s="174"/>
      <c r="J47" s="65"/>
      <c r="K47" s="148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79">
        <f t="shared" si="9"/>
        <v>0</v>
      </c>
      <c r="F48" s="179"/>
      <c r="G48" s="65"/>
      <c r="H48" s="179"/>
      <c r="I48" s="174"/>
      <c r="J48" s="65"/>
      <c r="K48" s="148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>
        <v>0.5</v>
      </c>
      <c r="D49" s="65">
        <v>32</v>
      </c>
      <c r="E49" s="179">
        <f t="shared" si="9"/>
        <v>478.32400000000001</v>
      </c>
      <c r="F49" s="179">
        <v>0</v>
      </c>
      <c r="G49" s="65">
        <v>0</v>
      </c>
      <c r="H49" s="179">
        <v>0</v>
      </c>
      <c r="I49" s="179">
        <v>478.32400000000001</v>
      </c>
      <c r="J49" s="65"/>
      <c r="K49" s="148">
        <f t="shared" si="5"/>
        <v>14947.625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75"/>
      <c r="J50" s="1"/>
      <c r="K50" s="151"/>
      <c r="L50" s="4"/>
      <c r="M50" s="4"/>
      <c r="N50" s="11"/>
      <c r="O50" s="11"/>
      <c r="P50" s="11"/>
    </row>
    <row r="51" spans="1:16" ht="19.5" customHeight="1">
      <c r="A51" s="155"/>
      <c r="B51" s="155"/>
      <c r="C51" s="155"/>
      <c r="D51" s="155"/>
      <c r="E51" s="193"/>
      <c r="F51" s="193"/>
      <c r="G51" s="13"/>
      <c r="H51" s="193"/>
      <c r="I51" s="175"/>
      <c r="J51" s="1"/>
      <c r="K51" s="151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4"/>
      <c r="F52" s="194" t="s">
        <v>56</v>
      </c>
      <c r="G52" s="159"/>
      <c r="H52" s="194"/>
      <c r="I52" s="176"/>
      <c r="J52" s="73"/>
      <c r="K52" s="152"/>
    </row>
    <row r="53" spans="1:16" ht="18.75">
      <c r="A53" s="2"/>
      <c r="B53" s="2"/>
      <c r="C53" s="2"/>
      <c r="D53" s="9" t="s">
        <v>8</v>
      </c>
      <c r="E53" s="195"/>
      <c r="F53" s="195"/>
      <c r="G53" s="158"/>
      <c r="H53" s="195"/>
      <c r="I53" s="177"/>
      <c r="J53" s="2"/>
      <c r="K53" s="153"/>
    </row>
    <row r="54" spans="1:16" ht="18.75">
      <c r="A54" s="158" t="s">
        <v>9</v>
      </c>
      <c r="B54" s="2"/>
      <c r="C54" s="2"/>
      <c r="D54" s="2"/>
      <c r="E54" s="195"/>
      <c r="F54" s="195"/>
      <c r="G54" s="158"/>
      <c r="H54" s="195"/>
      <c r="I54" s="177"/>
      <c r="J54" s="2"/>
      <c r="K54" s="138"/>
    </row>
    <row r="55" spans="1:16">
      <c r="K55" s="138"/>
    </row>
    <row r="56" spans="1:16">
      <c r="K56" s="138"/>
    </row>
    <row r="57" spans="1:16" ht="18.75">
      <c r="A57" s="2"/>
      <c r="K57" s="138"/>
    </row>
    <row r="58" spans="1:16" ht="18.75">
      <c r="A58" s="2"/>
      <c r="K58" s="138"/>
    </row>
    <row r="59" spans="1:16">
      <c r="K59" s="138"/>
    </row>
    <row r="60" spans="1:16">
      <c r="K60" s="138"/>
    </row>
    <row r="61" spans="1:16">
      <c r="K61" s="138"/>
    </row>
    <row r="62" spans="1:16">
      <c r="K62" s="138"/>
    </row>
    <row r="63" spans="1:16">
      <c r="K63" s="138"/>
    </row>
    <row r="64" spans="1:16">
      <c r="K64" s="138"/>
    </row>
    <row r="65" spans="1:11">
      <c r="K65" s="138"/>
    </row>
    <row r="66" spans="1:11">
      <c r="K66" s="138"/>
    </row>
    <row r="67" spans="1:11" ht="18.75">
      <c r="A67" s="2" t="s">
        <v>51</v>
      </c>
      <c r="K67" s="138"/>
    </row>
    <row r="68" spans="1:11" ht="18.75">
      <c r="A68" s="2" t="s">
        <v>57</v>
      </c>
      <c r="K68" s="138"/>
    </row>
    <row r="69" spans="1:11">
      <c r="K69" s="13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4" customWidth="1"/>
    <col min="6" max="6" width="17.42578125" style="184" customWidth="1"/>
    <col min="7" max="7" width="26.28515625" style="12" customWidth="1"/>
    <col min="8" max="8" width="14.5703125" style="184" customWidth="1"/>
    <col min="9" max="9" width="12.5703125" style="162" customWidth="1"/>
    <col min="10" max="10" width="15.28515625" style="10" customWidth="1"/>
    <col min="11" max="11" width="16.7109375" style="154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3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71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13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8" t="s">
        <v>13</v>
      </c>
      <c r="L9" s="243" t="s">
        <v>70</v>
      </c>
      <c r="M9" s="243" t="s">
        <v>69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51" t="s">
        <v>21</v>
      </c>
      <c r="F10" s="227" t="s">
        <v>20</v>
      </c>
      <c r="G10" s="236"/>
      <c r="H10" s="236"/>
      <c r="I10" s="178"/>
      <c r="J10" s="226" t="s">
        <v>19</v>
      </c>
      <c r="K10" s="249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52"/>
      <c r="F11" s="196" t="s">
        <v>24</v>
      </c>
      <c r="G11" s="199" t="s">
        <v>22</v>
      </c>
      <c r="H11" s="185" t="s">
        <v>23</v>
      </c>
      <c r="I11" s="163" t="s">
        <v>44</v>
      </c>
      <c r="J11" s="238"/>
      <c r="K11" s="250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98" t="s">
        <v>0</v>
      </c>
      <c r="E12" s="202" t="s">
        <v>1</v>
      </c>
      <c r="F12" s="202" t="s">
        <v>1</v>
      </c>
      <c r="G12" s="198" t="s">
        <v>1</v>
      </c>
      <c r="H12" s="202" t="s">
        <v>1</v>
      </c>
      <c r="I12" s="164" t="s">
        <v>1</v>
      </c>
      <c r="J12" s="198" t="s">
        <v>1</v>
      </c>
      <c r="K12" s="139" t="s">
        <v>18</v>
      </c>
      <c r="L12" s="198" t="s">
        <v>17</v>
      </c>
      <c r="M12" s="198" t="s">
        <v>17</v>
      </c>
      <c r="N12" s="198" t="s">
        <v>1</v>
      </c>
      <c r="O12" s="198" t="s">
        <v>1</v>
      </c>
      <c r="P12" s="198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87">
        <v>5</v>
      </c>
      <c r="F13" s="187">
        <v>6</v>
      </c>
      <c r="G13" s="6">
        <v>7</v>
      </c>
      <c r="H13" s="187">
        <v>8</v>
      </c>
      <c r="I13" s="165">
        <v>9</v>
      </c>
      <c r="J13" s="6">
        <v>10</v>
      </c>
      <c r="K13" s="140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88"/>
      <c r="F14" s="188"/>
      <c r="G14" s="18"/>
      <c r="H14" s="188"/>
      <c r="I14" s="166"/>
      <c r="J14" s="17"/>
      <c r="K14" s="141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682.3</v>
      </c>
      <c r="E15" s="189">
        <f>E17+E18+E19+E24</f>
        <v>13152.458000000001</v>
      </c>
      <c r="F15" s="189">
        <f t="shared" si="0"/>
        <v>7.6059999999999999</v>
      </c>
      <c r="G15" s="38">
        <f>G17+G18+G19+G24</f>
        <v>93.319000000000003</v>
      </c>
      <c r="H15" s="189">
        <f>H17+H18+H19+H24</f>
        <v>11365.956</v>
      </c>
      <c r="I15" s="167">
        <f t="shared" si="0"/>
        <v>1685.577</v>
      </c>
      <c r="J15" s="38">
        <f t="shared" si="0"/>
        <v>0</v>
      </c>
      <c r="K15" s="142">
        <f>E15/D15*1000</f>
        <v>19276.649567638869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190"/>
      <c r="F16" s="190"/>
      <c r="G16" s="39"/>
      <c r="H16" s="190"/>
      <c r="I16" s="168"/>
      <c r="J16" s="39"/>
      <c r="K16" s="143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190">
        <f>F17+G17+H17+J17</f>
        <v>439.904</v>
      </c>
      <c r="F17" s="190">
        <v>0</v>
      </c>
      <c r="G17" s="39">
        <v>4.8120000000000003</v>
      </c>
      <c r="H17" s="190">
        <v>435.09199999999998</v>
      </c>
      <c r="I17" s="168"/>
      <c r="J17" s="39"/>
      <c r="K17" s="143">
        <f>(E17/D17)*1000</f>
        <v>36658.666666666672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03">
        <v>21.3</v>
      </c>
      <c r="E18" s="190">
        <f>F18+G18+H18+J18</f>
        <v>819.726</v>
      </c>
      <c r="F18" s="190">
        <v>2.5409999999999999</v>
      </c>
      <c r="G18" s="39">
        <v>0</v>
      </c>
      <c r="H18" s="190">
        <v>817.18499999999995</v>
      </c>
      <c r="I18" s="168">
        <v>0</v>
      </c>
      <c r="J18" s="39"/>
      <c r="K18" s="143">
        <f t="shared" ref="K18:K24" si="1">(E18/D18)*1000</f>
        <v>38484.788732394365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5.35</v>
      </c>
      <c r="D19" s="39">
        <v>225</v>
      </c>
      <c r="E19" s="190">
        <f>F19+G19+H19+J19</f>
        <v>6010.8890000000001</v>
      </c>
      <c r="F19" s="190">
        <v>5.0650000000000004</v>
      </c>
      <c r="G19" s="39">
        <v>88.507000000000005</v>
      </c>
      <c r="H19" s="190">
        <v>5917.317</v>
      </c>
      <c r="I19" s="168">
        <v>0</v>
      </c>
      <c r="J19" s="39"/>
      <c r="K19" s="144">
        <f>(E19/D19)*1000</f>
        <v>26715.062222222223</v>
      </c>
      <c r="L19" s="43">
        <f>(K19/26715)*100</f>
        <v>100.00023291118181</v>
      </c>
      <c r="M19" s="43">
        <f>(((Январь!K19+Февраль!K19+Март!K19+Апрель!K19+Май!K19+Июнь!K19+Июль!K19+Август!K19+Сентябрь!K19+Октябрь!K19+K19)/11)/26715)*100</f>
        <v>100.0216352883692</v>
      </c>
      <c r="N19" s="56">
        <v>21.275099999999998</v>
      </c>
      <c r="O19" s="19"/>
      <c r="P19" s="19"/>
      <c r="Q19" s="160"/>
    </row>
    <row r="20" spans="1:17" ht="18.75" hidden="1">
      <c r="A20" s="20" t="s">
        <v>42</v>
      </c>
      <c r="B20" s="38"/>
      <c r="C20" s="16" t="s">
        <v>37</v>
      </c>
      <c r="D20" s="39"/>
      <c r="E20" s="190">
        <f t="shared" ref="E20:E23" si="2">F20+G20+H20+J20</f>
        <v>0</v>
      </c>
      <c r="F20" s="190"/>
      <c r="G20" s="39"/>
      <c r="H20" s="190"/>
      <c r="I20" s="168"/>
      <c r="J20" s="39"/>
      <c r="K20" s="143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0">
        <f t="shared" si="2"/>
        <v>0</v>
      </c>
      <c r="F21" s="190"/>
      <c r="G21" s="39"/>
      <c r="H21" s="190"/>
      <c r="I21" s="168"/>
      <c r="J21" s="39"/>
      <c r="K21" s="143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0">
        <f t="shared" si="2"/>
        <v>0</v>
      </c>
      <c r="F22" s="190"/>
      <c r="G22" s="39"/>
      <c r="H22" s="190"/>
      <c r="I22" s="168"/>
      <c r="J22" s="39"/>
      <c r="K22" s="143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0">
        <f t="shared" si="2"/>
        <v>0</v>
      </c>
      <c r="F23" s="190"/>
      <c r="G23" s="39"/>
      <c r="H23" s="190"/>
      <c r="I23" s="168"/>
      <c r="J23" s="39"/>
      <c r="K23" s="143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424</v>
      </c>
      <c r="E24" s="190">
        <f>H24+I24</f>
        <v>5881.9390000000003</v>
      </c>
      <c r="F24" s="190">
        <v>0</v>
      </c>
      <c r="G24" s="39"/>
      <c r="H24" s="190">
        <v>4196.3620000000001</v>
      </c>
      <c r="I24" s="190">
        <v>1685.577</v>
      </c>
      <c r="J24" s="39"/>
      <c r="K24" s="143">
        <f t="shared" si="1"/>
        <v>13872.497641509435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2"/>
      <c r="F25" s="182"/>
      <c r="G25" s="46"/>
      <c r="H25" s="182"/>
      <c r="I25" s="169"/>
      <c r="J25" s="46"/>
      <c r="K25" s="145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98">
        <f>D28+D29+D30+D37+D38</f>
        <v>841.3</v>
      </c>
      <c r="E26" s="191">
        <f t="shared" ref="E26:J26" si="3">E28+E29+E30+E37+E38</f>
        <v>22565.202000000001</v>
      </c>
      <c r="F26" s="191">
        <f t="shared" si="3"/>
        <v>87.787000000000006</v>
      </c>
      <c r="G26" s="45">
        <f>G28+G29+G30+G37+G38</f>
        <v>169.126</v>
      </c>
      <c r="H26" s="191">
        <f>H28+H29+H30+H37+H38</f>
        <v>22308.289000000001</v>
      </c>
      <c r="I26" s="170">
        <f t="shared" si="3"/>
        <v>0</v>
      </c>
      <c r="J26" s="45">
        <f t="shared" si="3"/>
        <v>0</v>
      </c>
      <c r="K26" s="146">
        <f>E26/D26*1000</f>
        <v>26821.82574586949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182"/>
      <c r="F27" s="182"/>
      <c r="G27" s="46"/>
      <c r="H27" s="182"/>
      <c r="I27" s="169"/>
      <c r="J27" s="46"/>
      <c r="K27" s="145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2">
        <f>F28+G28+H28</f>
        <v>1277.2259999999999</v>
      </c>
      <c r="F28" s="182">
        <v>29.524999999999999</v>
      </c>
      <c r="G28" s="46">
        <v>1.677</v>
      </c>
      <c r="H28" s="182">
        <v>1246.0239999999999</v>
      </c>
      <c r="I28" s="169"/>
      <c r="J28" s="46"/>
      <c r="K28" s="145">
        <f>(E28/D28)*1000</f>
        <v>55531.565217391297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44.5</v>
      </c>
      <c r="E29" s="182">
        <f t="shared" ref="E29:E38" si="4">F29+G29+H29</f>
        <v>2646.7049999999999</v>
      </c>
      <c r="F29" s="182">
        <v>15.631</v>
      </c>
      <c r="G29" s="46">
        <v>0</v>
      </c>
      <c r="H29" s="182">
        <v>2631.0740000000001</v>
      </c>
      <c r="I29" s="169"/>
      <c r="J29" s="46"/>
      <c r="K29" s="145">
        <f t="shared" ref="K29:K49" si="5">(E29/D29)*1000</f>
        <v>59476.516853932582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432</v>
      </c>
      <c r="E30" s="182">
        <f>F30+G30+H30</f>
        <v>13846.05</v>
      </c>
      <c r="F30" s="182">
        <v>42.631</v>
      </c>
      <c r="G30" s="46">
        <v>167.44900000000001</v>
      </c>
      <c r="H30" s="182">
        <v>13635.97</v>
      </c>
      <c r="I30" s="169"/>
      <c r="J30" s="46"/>
      <c r="K30" s="147">
        <f>(E30/D30)*1000</f>
        <v>32051.041666666664</v>
      </c>
      <c r="L30" s="55">
        <f>(K30/29818)*100</f>
        <v>107.48890491202181</v>
      </c>
      <c r="M30" s="55">
        <f>(((Январь!K30+Февраль!K30+Март!K30+Апрель!K30+Май!K30+Июнь!K30+Июль!K30+Август!K30+Сентябрь!K30+Октябрь!K30+K30)/11)/29818)*100</f>
        <v>99.700163895326838</v>
      </c>
      <c r="N30" s="58" t="s">
        <v>58</v>
      </c>
      <c r="O30" s="24"/>
      <c r="P30" s="24"/>
      <c r="Q30" s="122"/>
    </row>
    <row r="31" spans="1:17" ht="17.100000000000001" customHeight="1">
      <c r="A31" s="26" t="s">
        <v>26</v>
      </c>
      <c r="B31" s="45"/>
      <c r="C31" s="45"/>
      <c r="D31" s="46"/>
      <c r="E31" s="182"/>
      <c r="F31" s="182"/>
      <c r="G31" s="46"/>
      <c r="H31" s="182"/>
      <c r="I31" s="169"/>
      <c r="J31" s="46"/>
      <c r="K31" s="145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10.88</v>
      </c>
      <c r="D32" s="161">
        <v>400.2</v>
      </c>
      <c r="E32" s="182">
        <f>F32+G32+H32</f>
        <v>12873.651</v>
      </c>
      <c r="F32" s="183">
        <v>41.598999999999997</v>
      </c>
      <c r="G32" s="52">
        <v>167.44900000000001</v>
      </c>
      <c r="H32" s="183">
        <v>12664.602999999999</v>
      </c>
      <c r="I32" s="171"/>
      <c r="J32" s="52"/>
      <c r="K32" s="145">
        <f>(E32/D32)*1000</f>
        <v>32168.043478260872</v>
      </c>
      <c r="L32" s="55">
        <f>(K32/29818)*100</f>
        <v>107.88129142887139</v>
      </c>
      <c r="M32" s="55">
        <f>(((Январь!K32+Февраль!K32+Март!K32+Апрель!K32+Май!K32+Июнь!K32+Июль!K32+Август!K32+Сентябрь!K32+Октябрь!K32)/10)/29818)*100</f>
        <v>98.817118190578555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2">
        <f t="shared" ref="E33:E36" si="6">F33+G33+H33</f>
        <v>0</v>
      </c>
      <c r="F33" s="182"/>
      <c r="G33" s="46"/>
      <c r="H33" s="182"/>
      <c r="I33" s="169"/>
      <c r="J33" s="46"/>
      <c r="K33" s="145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2">
        <f t="shared" si="6"/>
        <v>0</v>
      </c>
      <c r="F34" s="182"/>
      <c r="G34" s="46"/>
      <c r="H34" s="182"/>
      <c r="I34" s="169"/>
      <c r="J34" s="46"/>
      <c r="K34" s="145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2">
        <f t="shared" si="6"/>
        <v>0</v>
      </c>
      <c r="F35" s="182"/>
      <c r="G35" s="46"/>
      <c r="H35" s="182"/>
      <c r="I35" s="169"/>
      <c r="J35" s="46"/>
      <c r="K35" s="145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2">
        <f t="shared" si="6"/>
        <v>0</v>
      </c>
      <c r="F36" s="182"/>
      <c r="G36" s="46"/>
      <c r="H36" s="182"/>
      <c r="I36" s="169"/>
      <c r="J36" s="46"/>
      <c r="K36" s="145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99">
        <v>10.3</v>
      </c>
      <c r="E37" s="182">
        <f t="shared" si="4"/>
        <v>233.483</v>
      </c>
      <c r="F37" s="182">
        <v>0</v>
      </c>
      <c r="G37" s="46"/>
      <c r="H37" s="182">
        <v>233.483</v>
      </c>
      <c r="I37" s="169"/>
      <c r="J37" s="46"/>
      <c r="K37" s="145">
        <f t="shared" si="5"/>
        <v>22668.252427184467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45">
        <v>4</v>
      </c>
      <c r="D38" s="46">
        <v>331.5</v>
      </c>
      <c r="E38" s="182">
        <f t="shared" si="4"/>
        <v>4561.7380000000003</v>
      </c>
      <c r="F38" s="182">
        <v>0</v>
      </c>
      <c r="G38" s="46">
        <v>0</v>
      </c>
      <c r="H38" s="182">
        <v>4561.7380000000003</v>
      </c>
      <c r="I38" s="169"/>
      <c r="J38" s="46"/>
      <c r="K38" s="145">
        <f t="shared" si="5"/>
        <v>13760.898944193063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2"/>
      <c r="F39" s="192"/>
      <c r="G39" s="30"/>
      <c r="H39" s="192"/>
      <c r="I39" s="172"/>
      <c r="J39" s="29"/>
      <c r="K39" s="148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0">
        <f>E42+E43+E44+E49</f>
        <v>1996.271</v>
      </c>
      <c r="F40" s="180">
        <f t="shared" si="7"/>
        <v>12.181999999999999</v>
      </c>
      <c r="G40" s="28">
        <f t="shared" si="7"/>
        <v>0</v>
      </c>
      <c r="H40" s="180">
        <f t="shared" si="7"/>
        <v>0</v>
      </c>
      <c r="I40" s="180">
        <f>I42+I43+I44+I49</f>
        <v>1984.0889999999999</v>
      </c>
      <c r="J40" s="28">
        <f t="shared" ref="J40" si="8">J42+J43+J44+J49</f>
        <v>0</v>
      </c>
      <c r="K40" s="149">
        <f>E40/D40*1000</f>
        <v>25110.327044025158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181"/>
      <c r="F41" s="181"/>
      <c r="G41" s="30"/>
      <c r="H41" s="181"/>
      <c r="I41" s="173"/>
      <c r="J41" s="30"/>
      <c r="K41" s="148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179">
        <f>F42+G42+H42+I42</f>
        <v>183.10599999999999</v>
      </c>
      <c r="F42" s="179">
        <v>3.2709999999999999</v>
      </c>
      <c r="G42" s="65">
        <v>0</v>
      </c>
      <c r="H42" s="179">
        <v>0</v>
      </c>
      <c r="I42" s="179">
        <v>179.83500000000001</v>
      </c>
      <c r="J42" s="65"/>
      <c r="K42" s="148">
        <f t="shared" si="5"/>
        <v>45776.5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179">
        <f>F43+G43+H43+I43</f>
        <v>143.107</v>
      </c>
      <c r="F43" s="179">
        <v>2.944</v>
      </c>
      <c r="G43" s="65">
        <v>0</v>
      </c>
      <c r="H43" s="179">
        <v>0</v>
      </c>
      <c r="I43" s="179">
        <v>140.16300000000001</v>
      </c>
      <c r="J43" s="65"/>
      <c r="K43" s="148">
        <f t="shared" si="5"/>
        <v>47702.333333333336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79">
        <f t="shared" ref="E44:E49" si="9">F44+G44+H44+I44</f>
        <v>1210.585</v>
      </c>
      <c r="F44" s="179">
        <v>5.9669999999999996</v>
      </c>
      <c r="G44" s="65">
        <v>0</v>
      </c>
      <c r="H44" s="179">
        <v>0</v>
      </c>
      <c r="I44" s="179">
        <v>1204.6179999999999</v>
      </c>
      <c r="J44" s="65"/>
      <c r="K44" s="150">
        <f t="shared" si="5"/>
        <v>29890.987654320987</v>
      </c>
      <c r="L44" s="69">
        <f>(K44/29818)*100</f>
        <v>100.24477716252261</v>
      </c>
      <c r="M44" s="69">
        <f>(((Январь!K44+Февраль!K44+Март!K44+Апрель!K44+Май!K44+Июнь!K44+Июль!K44+Август!K44+Сентябрь!K44+Октябрь!K44+K44)/11)/29818)*100</f>
        <v>100.15718234270406</v>
      </c>
      <c r="N44" s="60"/>
      <c r="O44" s="60"/>
      <c r="P44" s="60"/>
      <c r="Q44" s="96"/>
    </row>
    <row r="45" spans="1:17" ht="18.75" hidden="1">
      <c r="A45" s="27" t="s">
        <v>42</v>
      </c>
      <c r="B45" s="62"/>
      <c r="C45" s="32" t="s">
        <v>37</v>
      </c>
      <c r="D45" s="65"/>
      <c r="E45" s="179">
        <f t="shared" si="9"/>
        <v>0</v>
      </c>
      <c r="F45" s="179"/>
      <c r="G45" s="65"/>
      <c r="H45" s="179"/>
      <c r="I45" s="174"/>
      <c r="J45" s="65"/>
      <c r="K45" s="148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79">
        <f t="shared" si="9"/>
        <v>0</v>
      </c>
      <c r="F46" s="179"/>
      <c r="G46" s="65"/>
      <c r="H46" s="179"/>
      <c r="I46" s="174"/>
      <c r="J46" s="65"/>
      <c r="K46" s="148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79">
        <f t="shared" si="9"/>
        <v>0</v>
      </c>
      <c r="F47" s="179"/>
      <c r="G47" s="65"/>
      <c r="H47" s="179"/>
      <c r="I47" s="174"/>
      <c r="J47" s="65"/>
      <c r="K47" s="148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79">
        <f t="shared" si="9"/>
        <v>0</v>
      </c>
      <c r="F48" s="179"/>
      <c r="G48" s="65"/>
      <c r="H48" s="179"/>
      <c r="I48" s="174"/>
      <c r="J48" s="65"/>
      <c r="K48" s="148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>
        <v>0.5</v>
      </c>
      <c r="D49" s="65">
        <v>32</v>
      </c>
      <c r="E49" s="179">
        <f t="shared" si="9"/>
        <v>459.47300000000001</v>
      </c>
      <c r="F49" s="179">
        <v>0</v>
      </c>
      <c r="G49" s="65">
        <v>0</v>
      </c>
      <c r="H49" s="179">
        <v>0</v>
      </c>
      <c r="I49" s="179">
        <v>459.47300000000001</v>
      </c>
      <c r="J49" s="65"/>
      <c r="K49" s="148">
        <f t="shared" si="5"/>
        <v>14358.53125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75"/>
      <c r="J50" s="1"/>
      <c r="K50" s="151"/>
      <c r="L50" s="4"/>
      <c r="M50" s="4"/>
      <c r="N50" s="11"/>
      <c r="O50" s="11"/>
      <c r="P50" s="11"/>
    </row>
    <row r="51" spans="1:16" ht="19.5" customHeight="1">
      <c r="A51" s="197"/>
      <c r="B51" s="197"/>
      <c r="C51" s="197"/>
      <c r="D51" s="197"/>
      <c r="E51" s="193"/>
      <c r="F51" s="193"/>
      <c r="G51" s="13"/>
      <c r="H51" s="193"/>
      <c r="I51" s="175"/>
      <c r="J51" s="1"/>
      <c r="K51" s="151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4"/>
      <c r="F52" s="194" t="s">
        <v>56</v>
      </c>
      <c r="G52" s="201"/>
      <c r="H52" s="194"/>
      <c r="I52" s="176"/>
      <c r="J52" s="73"/>
      <c r="K52" s="152"/>
    </row>
    <row r="53" spans="1:16" ht="18.75">
      <c r="A53" s="2"/>
      <c r="B53" s="2"/>
      <c r="C53" s="2"/>
      <c r="D53" s="9" t="s">
        <v>8</v>
      </c>
      <c r="E53" s="195"/>
      <c r="F53" s="195"/>
      <c r="G53" s="200"/>
      <c r="H53" s="195"/>
      <c r="I53" s="177"/>
      <c r="J53" s="2"/>
      <c r="K53" s="153"/>
    </row>
    <row r="54" spans="1:16" ht="18.75">
      <c r="A54" s="200" t="s">
        <v>9</v>
      </c>
      <c r="B54" s="2"/>
      <c r="C54" s="2"/>
      <c r="D54" s="2"/>
      <c r="E54" s="195"/>
      <c r="F54" s="195"/>
      <c r="G54" s="200"/>
      <c r="H54" s="195"/>
      <c r="I54" s="177"/>
      <c r="J54" s="2"/>
      <c r="K54" s="138"/>
    </row>
    <row r="55" spans="1:16">
      <c r="K55" s="138"/>
    </row>
    <row r="56" spans="1:16">
      <c r="K56" s="138"/>
    </row>
    <row r="57" spans="1:16" ht="18.75">
      <c r="A57" s="2"/>
      <c r="K57" s="138"/>
    </row>
    <row r="58" spans="1:16" ht="18.75">
      <c r="A58" s="2"/>
      <c r="K58" s="138"/>
    </row>
    <row r="59" spans="1:16">
      <c r="K59" s="138"/>
    </row>
    <row r="60" spans="1:16">
      <c r="K60" s="138"/>
    </row>
    <row r="61" spans="1:16">
      <c r="K61" s="138"/>
    </row>
    <row r="62" spans="1:16">
      <c r="K62" s="138"/>
    </row>
    <row r="63" spans="1:16">
      <c r="K63" s="138"/>
    </row>
    <row r="64" spans="1:16">
      <c r="K64" s="138"/>
    </row>
    <row r="65" spans="1:11">
      <c r="K65" s="138"/>
    </row>
    <row r="66" spans="1:11" ht="102" customHeight="1">
      <c r="K66" s="138"/>
    </row>
    <row r="67" spans="1:11" ht="18.75">
      <c r="A67" s="2" t="s">
        <v>51</v>
      </c>
      <c r="K67" s="138"/>
    </row>
    <row r="68" spans="1:11" ht="18.75">
      <c r="A68" s="2" t="s">
        <v>57</v>
      </c>
      <c r="K68" s="138"/>
    </row>
    <row r="69" spans="1:11">
      <c r="K69" s="13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zoomScale="60" workbookViewId="0">
      <selection activeCell="J58" sqref="J58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4" customWidth="1"/>
    <col min="6" max="6" width="17.42578125" style="184" customWidth="1"/>
    <col min="7" max="7" width="26.28515625" style="12" customWidth="1"/>
    <col min="8" max="8" width="14.5703125" style="184" customWidth="1"/>
    <col min="9" max="9" width="12.5703125" style="162" customWidth="1"/>
    <col min="10" max="10" width="15.28515625" style="10" customWidth="1"/>
    <col min="11" max="11" width="16.7109375" style="154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3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72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13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8" t="s">
        <v>13</v>
      </c>
      <c r="L9" s="243" t="s">
        <v>70</v>
      </c>
      <c r="M9" s="243" t="s">
        <v>69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51" t="s">
        <v>21</v>
      </c>
      <c r="F10" s="227" t="s">
        <v>20</v>
      </c>
      <c r="G10" s="236"/>
      <c r="H10" s="236"/>
      <c r="I10" s="178"/>
      <c r="J10" s="226" t="s">
        <v>19</v>
      </c>
      <c r="K10" s="249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52"/>
      <c r="F11" s="196" t="s">
        <v>24</v>
      </c>
      <c r="G11" s="208" t="s">
        <v>22</v>
      </c>
      <c r="H11" s="185" t="s">
        <v>23</v>
      </c>
      <c r="I11" s="163" t="s">
        <v>44</v>
      </c>
      <c r="J11" s="238"/>
      <c r="K11" s="250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204" t="s">
        <v>0</v>
      </c>
      <c r="E12" s="209" t="s">
        <v>1</v>
      </c>
      <c r="F12" s="209" t="s">
        <v>1</v>
      </c>
      <c r="G12" s="204" t="s">
        <v>1</v>
      </c>
      <c r="H12" s="209" t="s">
        <v>1</v>
      </c>
      <c r="I12" s="164" t="s">
        <v>1</v>
      </c>
      <c r="J12" s="204" t="s">
        <v>1</v>
      </c>
      <c r="K12" s="139" t="s">
        <v>18</v>
      </c>
      <c r="L12" s="204" t="s">
        <v>17</v>
      </c>
      <c r="M12" s="204" t="s">
        <v>17</v>
      </c>
      <c r="N12" s="204" t="s">
        <v>1</v>
      </c>
      <c r="O12" s="204" t="s">
        <v>1</v>
      </c>
      <c r="P12" s="2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87">
        <v>5</v>
      </c>
      <c r="F13" s="187">
        <v>6</v>
      </c>
      <c r="G13" s="6">
        <v>7</v>
      </c>
      <c r="H13" s="187">
        <v>8</v>
      </c>
      <c r="I13" s="165">
        <v>9</v>
      </c>
      <c r="J13" s="6">
        <v>10</v>
      </c>
      <c r="K13" s="140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88"/>
      <c r="F14" s="188"/>
      <c r="G14" s="18"/>
      <c r="H14" s="188"/>
      <c r="I14" s="166"/>
      <c r="J14" s="17"/>
      <c r="K14" s="141"/>
      <c r="L14" s="17"/>
      <c r="M14" s="17"/>
      <c r="N14" s="19"/>
      <c r="O14" s="19"/>
      <c r="P14" s="19"/>
    </row>
    <row r="15" spans="1:16" ht="25.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690.3</v>
      </c>
      <c r="E15" s="189">
        <f>E17+E18+E19+E24</f>
        <v>13251.311</v>
      </c>
      <c r="F15" s="189">
        <f t="shared" si="0"/>
        <v>7.6069999999999993</v>
      </c>
      <c r="G15" s="38">
        <f>G17+G18+G19+G24</f>
        <v>93.831999999999994</v>
      </c>
      <c r="H15" s="189">
        <f>H17+H18+H19+H24</f>
        <v>11394.573</v>
      </c>
      <c r="I15" s="167">
        <f t="shared" si="0"/>
        <v>1755.299</v>
      </c>
      <c r="J15" s="38">
        <f t="shared" si="0"/>
        <v>0</v>
      </c>
      <c r="K15" s="142">
        <f>E15/D15*1000</f>
        <v>19196.452267130233</v>
      </c>
      <c r="L15" s="39" t="s">
        <v>2</v>
      </c>
      <c r="M15" s="39" t="s">
        <v>2</v>
      </c>
      <c r="N15" s="19"/>
      <c r="O15" s="19"/>
      <c r="P15" s="19"/>
    </row>
    <row r="16" spans="1:16" ht="26.45" customHeight="1">
      <c r="A16" s="21" t="s">
        <v>3</v>
      </c>
      <c r="B16" s="41"/>
      <c r="C16" s="22"/>
      <c r="D16" s="39"/>
      <c r="E16" s="190"/>
      <c r="F16" s="190"/>
      <c r="G16" s="39"/>
      <c r="H16" s="190"/>
      <c r="I16" s="168"/>
      <c r="J16" s="39"/>
      <c r="K16" s="143"/>
      <c r="L16" s="39"/>
      <c r="M16" s="39"/>
      <c r="N16" s="19"/>
      <c r="O16" s="19"/>
      <c r="P16" s="19"/>
    </row>
    <row r="17" spans="1:17" ht="27" customHeight="1">
      <c r="A17" s="20" t="s">
        <v>4</v>
      </c>
      <c r="B17" s="38">
        <v>12</v>
      </c>
      <c r="C17" s="16" t="s">
        <v>37</v>
      </c>
      <c r="D17" s="39">
        <v>12</v>
      </c>
      <c r="E17" s="190">
        <f>F17+G17+H17+J17</f>
        <v>479.40700000000004</v>
      </c>
      <c r="F17" s="190">
        <v>0</v>
      </c>
      <c r="G17" s="39">
        <v>4.7229999999999999</v>
      </c>
      <c r="H17" s="190">
        <v>474.68400000000003</v>
      </c>
      <c r="I17" s="168"/>
      <c r="J17" s="39"/>
      <c r="K17" s="143">
        <f>(E17/D17)*1000</f>
        <v>39950.583333333336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03">
        <v>23.3</v>
      </c>
      <c r="E18" s="190">
        <f>F18+G18+H18+J18</f>
        <v>875.79600000000005</v>
      </c>
      <c r="F18" s="190">
        <v>2.5409999999999999</v>
      </c>
      <c r="G18" s="39"/>
      <c r="H18" s="190">
        <v>873.255</v>
      </c>
      <c r="I18" s="168">
        <v>0</v>
      </c>
      <c r="J18" s="39"/>
      <c r="K18" s="143">
        <f t="shared" ref="K18:K24" si="1">(E18/D18)*1000</f>
        <v>37587.811158798278</v>
      </c>
      <c r="L18" s="39" t="s">
        <v>2</v>
      </c>
      <c r="M18" s="39" t="s">
        <v>2</v>
      </c>
      <c r="N18" s="19"/>
      <c r="O18" s="19"/>
      <c r="P18" s="19"/>
    </row>
    <row r="19" spans="1:17" ht="66.599999999999994" customHeight="1">
      <c r="A19" s="20" t="s">
        <v>32</v>
      </c>
      <c r="B19" s="38">
        <v>270.85000000000002</v>
      </c>
      <c r="C19" s="38">
        <v>5.35</v>
      </c>
      <c r="D19" s="39">
        <v>227</v>
      </c>
      <c r="E19" s="190">
        <f>F19+G19+H19+J19</f>
        <v>6064.277</v>
      </c>
      <c r="F19" s="190">
        <v>5.0659999999999998</v>
      </c>
      <c r="G19" s="39">
        <v>89.108999999999995</v>
      </c>
      <c r="H19" s="190">
        <v>5970.1019999999999</v>
      </c>
      <c r="I19" s="168">
        <v>0</v>
      </c>
      <c r="J19" s="39"/>
      <c r="K19" s="144">
        <f>(E19/D19)*1000</f>
        <v>26714.87665198238</v>
      </c>
      <c r="L19" s="43">
        <f>(K19/26715)*100</f>
        <v>99.999538281798166</v>
      </c>
      <c r="M19" s="43">
        <f>(((Январь!K19+Февраль!K19+Март!K19+Апрель!K19+Май!K19+Июнь!K19+Июль!K19+Август!K19+Сентябрь!K19+Октябрь!K19+Ноябрь!K19+K19)/12)/26715)*100</f>
        <v>100.01979387115495</v>
      </c>
      <c r="N19" s="56">
        <v>21.275099999999998</v>
      </c>
      <c r="O19" s="19"/>
      <c r="P19" s="19"/>
      <c r="Q19" s="160"/>
    </row>
    <row r="20" spans="1:17" ht="18.75" hidden="1">
      <c r="A20" s="20" t="s">
        <v>42</v>
      </c>
      <c r="B20" s="38"/>
      <c r="C20" s="16" t="s">
        <v>37</v>
      </c>
      <c r="D20" s="39"/>
      <c r="E20" s="190">
        <f t="shared" ref="E20:E23" si="2">F20+G20+H20+J20</f>
        <v>0</v>
      </c>
      <c r="F20" s="190"/>
      <c r="G20" s="39"/>
      <c r="H20" s="190"/>
      <c r="I20" s="168"/>
      <c r="J20" s="39"/>
      <c r="K20" s="143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0">
        <f t="shared" si="2"/>
        <v>0</v>
      </c>
      <c r="F21" s="190"/>
      <c r="G21" s="39"/>
      <c r="H21" s="190"/>
      <c r="I21" s="168"/>
      <c r="J21" s="39"/>
      <c r="K21" s="143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0">
        <f t="shared" si="2"/>
        <v>0</v>
      </c>
      <c r="F22" s="190"/>
      <c r="G22" s="39"/>
      <c r="H22" s="190"/>
      <c r="I22" s="168"/>
      <c r="J22" s="39"/>
      <c r="K22" s="143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0">
        <f t="shared" si="2"/>
        <v>0</v>
      </c>
      <c r="F23" s="190"/>
      <c r="G23" s="39"/>
      <c r="H23" s="190"/>
      <c r="I23" s="168"/>
      <c r="J23" s="39"/>
      <c r="K23" s="143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428</v>
      </c>
      <c r="E24" s="190">
        <f>H24+I24</f>
        <v>5831.8310000000001</v>
      </c>
      <c r="F24" s="190">
        <v>0</v>
      </c>
      <c r="G24" s="39"/>
      <c r="H24" s="190">
        <v>4076.5320000000002</v>
      </c>
      <c r="I24" s="190">
        <v>1755.299</v>
      </c>
      <c r="J24" s="39"/>
      <c r="K24" s="143">
        <f t="shared" si="1"/>
        <v>13625.773364485982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2"/>
      <c r="F25" s="182"/>
      <c r="G25" s="46"/>
      <c r="H25" s="182"/>
      <c r="I25" s="169"/>
      <c r="J25" s="46"/>
      <c r="K25" s="145"/>
      <c r="L25" s="46"/>
      <c r="M25" s="46"/>
      <c r="N25" s="24"/>
      <c r="O25" s="24"/>
      <c r="P25" s="24"/>
    </row>
    <row r="26" spans="1:17" ht="28.5" customHeight="1">
      <c r="A26" s="23" t="s">
        <v>53</v>
      </c>
      <c r="B26" s="45">
        <f>B28+B29+B30+B37+B38</f>
        <v>1182.5899999999999</v>
      </c>
      <c r="C26" s="25" t="s">
        <v>37</v>
      </c>
      <c r="D26" s="98">
        <f>D28+D29+D30+D37+D38</f>
        <v>839.8</v>
      </c>
      <c r="E26" s="191">
        <f t="shared" ref="E26:J26" si="3">E28+E29+E30+E37+E38</f>
        <v>21023.488999999994</v>
      </c>
      <c r="F26" s="191">
        <f t="shared" si="3"/>
        <v>87.501999999999995</v>
      </c>
      <c r="G26" s="45">
        <f>G28+G29+G30+G37+G38</f>
        <v>178.03200000000001</v>
      </c>
      <c r="H26" s="191">
        <f>H28+H29+H30+H37+H38</f>
        <v>20757.954999999998</v>
      </c>
      <c r="I26" s="170">
        <f t="shared" si="3"/>
        <v>0</v>
      </c>
      <c r="J26" s="45">
        <f t="shared" si="3"/>
        <v>0</v>
      </c>
      <c r="K26" s="146">
        <f>E26/D26*1000</f>
        <v>25033.923553226952</v>
      </c>
      <c r="L26" s="46" t="s">
        <v>2</v>
      </c>
      <c r="M26" s="46" t="s">
        <v>2</v>
      </c>
      <c r="N26" s="24"/>
      <c r="O26" s="24"/>
      <c r="P26" s="24"/>
    </row>
    <row r="27" spans="1:17" ht="21.95" customHeight="1">
      <c r="A27" s="26" t="s">
        <v>3</v>
      </c>
      <c r="B27" s="48"/>
      <c r="C27" s="48"/>
      <c r="D27" s="46"/>
      <c r="E27" s="182"/>
      <c r="F27" s="182"/>
      <c r="G27" s="46"/>
      <c r="H27" s="182"/>
      <c r="I27" s="169"/>
      <c r="J27" s="46"/>
      <c r="K27" s="145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2">
        <f>F28+G28+H28</f>
        <v>1129.798</v>
      </c>
      <c r="F28" s="182">
        <v>29.524999999999999</v>
      </c>
      <c r="G28" s="46">
        <v>4.3879999999999999</v>
      </c>
      <c r="H28" s="182">
        <v>1095.885</v>
      </c>
      <c r="I28" s="169"/>
      <c r="J28" s="46"/>
      <c r="K28" s="145">
        <f>(E28/D28)*1000</f>
        <v>49121.65217391304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44.5</v>
      </c>
      <c r="E29" s="182">
        <f t="shared" ref="E29:E38" si="4">F29+G29+H29</f>
        <v>2552.9920000000002</v>
      </c>
      <c r="F29" s="182">
        <v>15.355</v>
      </c>
      <c r="G29" s="46"/>
      <c r="H29" s="182">
        <v>2537.6370000000002</v>
      </c>
      <c r="I29" s="169"/>
      <c r="J29" s="46"/>
      <c r="K29" s="145">
        <f t="shared" ref="K29:K49" si="5">(E29/D29)*1000</f>
        <v>57370.606741573036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432</v>
      </c>
      <c r="E30" s="182">
        <f>F30+G30+H30</f>
        <v>12537.932999999999</v>
      </c>
      <c r="F30" s="182">
        <v>42.622</v>
      </c>
      <c r="G30" s="46">
        <v>173.64400000000001</v>
      </c>
      <c r="H30" s="182">
        <v>12321.666999999999</v>
      </c>
      <c r="I30" s="169"/>
      <c r="J30" s="46"/>
      <c r="K30" s="147">
        <f>(E30/D30)*1000</f>
        <v>29022.993055555551</v>
      </c>
      <c r="L30" s="55">
        <f>(K30/29818)*100</f>
        <v>97.33380191681384</v>
      </c>
      <c r="M30" s="55">
        <f>((Январь!K30+Февраль!K30+Март!K30+Апрель!K30+Май!K30+Июнь!K30+Июль!K30+Август!K30+Сентябрь!K30+Октябрь!K30+Ноябрь!K30+Декабрь!K30)/12)/29818*100</f>
        <v>99.502967063784098</v>
      </c>
      <c r="N30" s="58" t="s">
        <v>58</v>
      </c>
      <c r="O30" s="24"/>
      <c r="P30" s="24"/>
      <c r="Q30" s="122"/>
    </row>
    <row r="31" spans="1:17" ht="25.5" customHeight="1">
      <c r="A31" s="26" t="s">
        <v>26</v>
      </c>
      <c r="B31" s="45"/>
      <c r="C31" s="45"/>
      <c r="D31" s="46"/>
      <c r="E31" s="182"/>
      <c r="F31" s="182"/>
      <c r="G31" s="46"/>
      <c r="H31" s="182"/>
      <c r="I31" s="169"/>
      <c r="J31" s="46"/>
      <c r="K31" s="145"/>
      <c r="L31" s="46"/>
      <c r="M31" s="46"/>
      <c r="N31" s="24"/>
      <c r="O31" s="24"/>
      <c r="P31" s="24"/>
    </row>
    <row r="32" spans="1:17" s="54" customFormat="1" ht="30.95" customHeight="1">
      <c r="A32" s="26" t="s">
        <v>39</v>
      </c>
      <c r="B32" s="51">
        <v>604.6</v>
      </c>
      <c r="C32" s="48">
        <v>10.88</v>
      </c>
      <c r="D32" s="161">
        <v>398.3</v>
      </c>
      <c r="E32" s="182">
        <f>F32+G32+H32</f>
        <v>11582.952000000001</v>
      </c>
      <c r="F32" s="183">
        <v>41.59</v>
      </c>
      <c r="G32" s="52">
        <v>173.64400000000001</v>
      </c>
      <c r="H32" s="183">
        <v>11367.718000000001</v>
      </c>
      <c r="I32" s="171"/>
      <c r="J32" s="52"/>
      <c r="K32" s="145">
        <f>(E32/D32)*1000</f>
        <v>29080.974140095408</v>
      </c>
      <c r="L32" s="55">
        <f>(K32/29818)*100</f>
        <v>97.528251861611807</v>
      </c>
      <c r="M32" s="55">
        <f>((Январь!K32+Февраль!K32+Март!K32+Апрель!K32+Май!K32+Июнь!K32+Июль!K32+Август!K32+Сентябрь!K32+Октябрь!K32+Ноябрь!K32+Декабрь!K32)/12)/29818*100</f>
        <v>99.465060433022387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2">
        <f t="shared" ref="E33:E36" si="6">F33+G33+H33</f>
        <v>0</v>
      </c>
      <c r="F33" s="182"/>
      <c r="G33" s="46"/>
      <c r="H33" s="182"/>
      <c r="I33" s="169"/>
      <c r="J33" s="46"/>
      <c r="K33" s="145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2">
        <f t="shared" si="6"/>
        <v>0</v>
      </c>
      <c r="F34" s="182"/>
      <c r="G34" s="46"/>
      <c r="H34" s="182"/>
      <c r="I34" s="169"/>
      <c r="J34" s="46"/>
      <c r="K34" s="145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2">
        <f t="shared" si="6"/>
        <v>0</v>
      </c>
      <c r="F35" s="182"/>
      <c r="G35" s="46"/>
      <c r="H35" s="182"/>
      <c r="I35" s="169"/>
      <c r="J35" s="46"/>
      <c r="K35" s="145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2">
        <f t="shared" si="6"/>
        <v>0</v>
      </c>
      <c r="F36" s="182"/>
      <c r="G36" s="46"/>
      <c r="H36" s="182"/>
      <c r="I36" s="169"/>
      <c r="J36" s="46"/>
      <c r="K36" s="145" t="e">
        <f t="shared" si="5"/>
        <v>#DIV/0!</v>
      </c>
      <c r="L36" s="46"/>
      <c r="M36" s="46"/>
      <c r="N36" s="24"/>
      <c r="O36" s="24"/>
      <c r="P36" s="24"/>
    </row>
    <row r="37" spans="1:17" ht="43.5" customHeight="1">
      <c r="A37" s="23" t="s">
        <v>7</v>
      </c>
      <c r="B37" s="45">
        <v>10.3</v>
      </c>
      <c r="C37" s="25" t="s">
        <v>37</v>
      </c>
      <c r="D37" s="99">
        <v>10.3</v>
      </c>
      <c r="E37" s="182">
        <f t="shared" si="4"/>
        <v>242.77699999999999</v>
      </c>
      <c r="F37" s="182">
        <v>0</v>
      </c>
      <c r="G37" s="46"/>
      <c r="H37" s="182">
        <v>242.77699999999999</v>
      </c>
      <c r="I37" s="169"/>
      <c r="J37" s="46"/>
      <c r="K37" s="145">
        <f t="shared" si="5"/>
        <v>23570.582524271842</v>
      </c>
      <c r="L37" s="46"/>
      <c r="M37" s="46"/>
      <c r="N37" s="24"/>
      <c r="O37" s="24"/>
      <c r="P37" s="24"/>
    </row>
    <row r="38" spans="1:17" ht="45" customHeight="1">
      <c r="A38" s="23" t="s">
        <v>5</v>
      </c>
      <c r="B38" s="45">
        <v>398.2</v>
      </c>
      <c r="C38" s="45">
        <v>4</v>
      </c>
      <c r="D38" s="46">
        <v>330</v>
      </c>
      <c r="E38" s="182">
        <f t="shared" si="4"/>
        <v>4559.9889999999996</v>
      </c>
      <c r="F38" s="182">
        <v>0</v>
      </c>
      <c r="G38" s="46"/>
      <c r="H38" s="182">
        <v>4559.9889999999996</v>
      </c>
      <c r="I38" s="169"/>
      <c r="J38" s="46"/>
      <c r="K38" s="145">
        <f t="shared" si="5"/>
        <v>13818.148484848483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2"/>
      <c r="F39" s="192"/>
      <c r="G39" s="30"/>
      <c r="H39" s="192"/>
      <c r="I39" s="172"/>
      <c r="J39" s="29"/>
      <c r="K39" s="148"/>
      <c r="L39" s="29"/>
      <c r="M39" s="29"/>
      <c r="N39" s="31"/>
      <c r="O39" s="31"/>
      <c r="P39" s="31"/>
    </row>
    <row r="40" spans="1:17" ht="27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0">
        <f>E42+E43+E44+E49</f>
        <v>1945.2130000000002</v>
      </c>
      <c r="F40" s="180">
        <f t="shared" si="7"/>
        <v>8.2309999999999999</v>
      </c>
      <c r="G40" s="28">
        <f t="shared" si="7"/>
        <v>0</v>
      </c>
      <c r="H40" s="180">
        <f t="shared" si="7"/>
        <v>0</v>
      </c>
      <c r="I40" s="180">
        <f>I42+I43+I44+I49</f>
        <v>1936.9820000000002</v>
      </c>
      <c r="J40" s="28">
        <f t="shared" ref="J40" si="8">J42+J43+J44+J49</f>
        <v>0</v>
      </c>
      <c r="K40" s="149">
        <f>E40/D40*1000</f>
        <v>24468.088050314465</v>
      </c>
      <c r="L40" s="30" t="s">
        <v>2</v>
      </c>
      <c r="M40" s="30" t="s">
        <v>2</v>
      </c>
      <c r="N40" s="60"/>
      <c r="O40" s="60"/>
      <c r="P40" s="60"/>
    </row>
    <row r="41" spans="1:17" ht="26.45" customHeight="1">
      <c r="A41" s="33" t="s">
        <v>3</v>
      </c>
      <c r="B41" s="61"/>
      <c r="C41" s="61"/>
      <c r="D41" s="30"/>
      <c r="E41" s="181"/>
      <c r="F41" s="181"/>
      <c r="G41" s="30"/>
      <c r="H41" s="181"/>
      <c r="I41" s="173"/>
      <c r="J41" s="30"/>
      <c r="K41" s="148"/>
      <c r="L41" s="30"/>
      <c r="M41" s="30"/>
      <c r="N41" s="60"/>
      <c r="O41" s="60"/>
      <c r="P41" s="60"/>
    </row>
    <row r="42" spans="1:17" ht="29.1" customHeight="1">
      <c r="A42" s="27" t="s">
        <v>4</v>
      </c>
      <c r="B42" s="62">
        <v>4</v>
      </c>
      <c r="C42" s="32" t="s">
        <v>37</v>
      </c>
      <c r="D42" s="65">
        <v>4</v>
      </c>
      <c r="E42" s="179">
        <f>F42+G42+H42+I42</f>
        <v>185.08799999999999</v>
      </c>
      <c r="F42" s="179">
        <v>3.2709999999999999</v>
      </c>
      <c r="G42" s="65">
        <v>0</v>
      </c>
      <c r="H42" s="179">
        <v>0</v>
      </c>
      <c r="I42" s="179">
        <v>181.81700000000001</v>
      </c>
      <c r="J42" s="65"/>
      <c r="K42" s="148">
        <f t="shared" si="5"/>
        <v>46272</v>
      </c>
      <c r="L42" s="65" t="s">
        <v>2</v>
      </c>
      <c r="M42" s="65" t="s">
        <v>2</v>
      </c>
      <c r="N42" s="60"/>
      <c r="O42" s="60"/>
      <c r="P42" s="60"/>
    </row>
    <row r="43" spans="1:17" ht="75.599999999999994" customHeight="1">
      <c r="A43" s="27" t="s">
        <v>33</v>
      </c>
      <c r="B43" s="62">
        <v>3</v>
      </c>
      <c r="C43" s="32" t="s">
        <v>37</v>
      </c>
      <c r="D43" s="65">
        <v>3</v>
      </c>
      <c r="E43" s="179">
        <f>F43+G43+H43+I43</f>
        <v>108.218</v>
      </c>
      <c r="F43" s="179">
        <v>2.944</v>
      </c>
      <c r="G43" s="65">
        <v>0</v>
      </c>
      <c r="H43" s="179">
        <v>0</v>
      </c>
      <c r="I43" s="179">
        <v>105.274</v>
      </c>
      <c r="J43" s="65"/>
      <c r="K43" s="148">
        <f t="shared" si="5"/>
        <v>36072.666666666672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79">
        <f t="shared" ref="E44:E49" si="9">F44+G44+H44+I44</f>
        <v>1206.0910000000001</v>
      </c>
      <c r="F44" s="179">
        <v>2.016</v>
      </c>
      <c r="G44" s="65">
        <v>0</v>
      </c>
      <c r="H44" s="179">
        <v>0</v>
      </c>
      <c r="I44" s="179">
        <v>1204.075</v>
      </c>
      <c r="J44" s="65"/>
      <c r="K44" s="150">
        <f>(E44/D44)*1000</f>
        <v>29780.024691358027</v>
      </c>
      <c r="L44" s="69">
        <f>(K44/29818)*100</f>
        <v>99.87264300542634</v>
      </c>
      <c r="M44" s="69">
        <f>((Январь!K44+Февраль!K44+Март!K44+Апрель!K44+Май!K44+Июнь!K44+Июль!K44+Август!K44+Сентябрь!K44+Октябрь!K44+Ноябрь!K44+Декабрь!K44)/12)/29818*100</f>
        <v>100.13347073126424</v>
      </c>
      <c r="N44" s="60"/>
      <c r="O44" s="60"/>
      <c r="P44" s="60"/>
      <c r="Q44" s="96"/>
    </row>
    <row r="45" spans="1:17" ht="18.75" hidden="1">
      <c r="A45" s="27" t="s">
        <v>42</v>
      </c>
      <c r="B45" s="62"/>
      <c r="C45" s="32" t="s">
        <v>37</v>
      </c>
      <c r="D45" s="65"/>
      <c r="E45" s="179">
        <f t="shared" si="9"/>
        <v>0</v>
      </c>
      <c r="F45" s="179"/>
      <c r="G45" s="65"/>
      <c r="H45" s="179"/>
      <c r="I45" s="174"/>
      <c r="J45" s="65"/>
      <c r="K45" s="148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79">
        <f t="shared" si="9"/>
        <v>0</v>
      </c>
      <c r="F46" s="179"/>
      <c r="G46" s="65"/>
      <c r="H46" s="179"/>
      <c r="I46" s="174"/>
      <c r="J46" s="65"/>
      <c r="K46" s="148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79">
        <f t="shared" si="9"/>
        <v>0</v>
      </c>
      <c r="F47" s="179"/>
      <c r="G47" s="65"/>
      <c r="H47" s="179"/>
      <c r="I47" s="174"/>
      <c r="J47" s="65"/>
      <c r="K47" s="148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79">
        <f t="shared" si="9"/>
        <v>0</v>
      </c>
      <c r="F48" s="179"/>
      <c r="G48" s="65"/>
      <c r="H48" s="179"/>
      <c r="I48" s="174"/>
      <c r="J48" s="65"/>
      <c r="K48" s="148" t="e">
        <f t="shared" si="5"/>
        <v>#DIV/0!</v>
      </c>
      <c r="L48" s="65"/>
      <c r="M48" s="65"/>
      <c r="N48" s="60"/>
      <c r="O48" s="60"/>
      <c r="P48" s="60"/>
    </row>
    <row r="49" spans="1:16" ht="47.1" customHeight="1">
      <c r="A49" s="27" t="s">
        <v>6</v>
      </c>
      <c r="B49" s="62">
        <v>45.85</v>
      </c>
      <c r="C49" s="32">
        <v>0.5</v>
      </c>
      <c r="D49" s="65">
        <v>32</v>
      </c>
      <c r="E49" s="179">
        <f t="shared" si="9"/>
        <v>445.81599999999997</v>
      </c>
      <c r="F49" s="179">
        <v>0</v>
      </c>
      <c r="G49" s="65">
        <v>0</v>
      </c>
      <c r="H49" s="179">
        <v>0</v>
      </c>
      <c r="I49" s="179">
        <v>445.81599999999997</v>
      </c>
      <c r="J49" s="65"/>
      <c r="K49" s="148">
        <f t="shared" si="5"/>
        <v>13931.75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75"/>
      <c r="J50" s="1"/>
      <c r="K50" s="151"/>
      <c r="L50" s="4"/>
      <c r="M50" s="4"/>
      <c r="N50" s="11"/>
      <c r="O50" s="11"/>
      <c r="P50" s="11"/>
    </row>
    <row r="51" spans="1:16" ht="19.5" customHeight="1">
      <c r="A51" s="207"/>
      <c r="B51" s="207"/>
      <c r="C51" s="207"/>
      <c r="D51" s="207"/>
      <c r="E51" s="193"/>
      <c r="F51" s="193"/>
      <c r="G51" s="13"/>
      <c r="H51" s="193"/>
      <c r="I51" s="175"/>
      <c r="J51" s="1"/>
      <c r="K51" s="151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4"/>
      <c r="F52" s="194" t="s">
        <v>56</v>
      </c>
      <c r="G52" s="206"/>
      <c r="H52" s="194"/>
      <c r="I52" s="176"/>
      <c r="J52" s="73"/>
      <c r="K52" s="152"/>
    </row>
    <row r="53" spans="1:16" ht="18.75">
      <c r="A53" s="2"/>
      <c r="B53" s="2"/>
      <c r="C53" s="2"/>
      <c r="D53" s="9" t="s">
        <v>8</v>
      </c>
      <c r="E53" s="195"/>
      <c r="F53" s="195"/>
      <c r="G53" s="205"/>
      <c r="H53" s="195"/>
      <c r="I53" s="177"/>
      <c r="J53" s="2"/>
      <c r="K53" s="153"/>
    </row>
    <row r="54" spans="1:16" ht="18.75">
      <c r="A54" s="205" t="s">
        <v>9</v>
      </c>
      <c r="B54" s="2"/>
      <c r="C54" s="2"/>
      <c r="D54" s="2"/>
      <c r="E54" s="195"/>
      <c r="F54" s="195"/>
      <c r="G54" s="205"/>
      <c r="H54" s="195"/>
      <c r="I54" s="177"/>
      <c r="J54" s="2"/>
      <c r="K54" s="138"/>
    </row>
    <row r="55" spans="1:16">
      <c r="K55" s="138"/>
    </row>
    <row r="56" spans="1:16">
      <c r="K56" s="138"/>
    </row>
    <row r="57" spans="1:16" ht="18.75">
      <c r="A57" s="2"/>
      <c r="K57" s="138"/>
    </row>
    <row r="58" spans="1:16" ht="18.75">
      <c r="A58" s="2"/>
      <c r="K58" s="138"/>
    </row>
    <row r="59" spans="1:16">
      <c r="K59" s="138"/>
    </row>
    <row r="60" spans="1:16">
      <c r="K60" s="138"/>
    </row>
    <row r="61" spans="1:16">
      <c r="K61" s="138"/>
    </row>
    <row r="62" spans="1:16">
      <c r="K62" s="138"/>
    </row>
    <row r="63" spans="1:16">
      <c r="K63" s="138"/>
    </row>
    <row r="64" spans="1:16">
      <c r="K64" s="138"/>
    </row>
    <row r="65" spans="1:11">
      <c r="K65" s="138"/>
    </row>
    <row r="66" spans="1:11" ht="51" customHeight="1">
      <c r="K66" s="138"/>
    </row>
    <row r="67" spans="1:11" ht="18.75">
      <c r="A67" s="2" t="s">
        <v>51</v>
      </c>
      <c r="K67" s="138"/>
    </row>
    <row r="68" spans="1:11" ht="18.75">
      <c r="A68" s="2" t="s">
        <v>57</v>
      </c>
      <c r="K68" s="138"/>
    </row>
    <row r="69" spans="1:11">
      <c r="K69" s="13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view="pageBreakPreview" zoomScale="60" workbookViewId="0">
      <selection activeCell="N30" sqref="N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4" customWidth="1"/>
    <col min="6" max="6" width="17.42578125" style="184" customWidth="1"/>
    <col min="7" max="7" width="26.28515625" style="12" customWidth="1"/>
    <col min="8" max="8" width="14.5703125" style="184" customWidth="1"/>
    <col min="9" max="9" width="12.5703125" style="162" customWidth="1"/>
    <col min="10" max="10" width="15.28515625" style="10" customWidth="1"/>
    <col min="11" max="11" width="16.7109375" style="154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3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73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13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8" t="s">
        <v>13</v>
      </c>
      <c r="L9" s="243" t="s">
        <v>70</v>
      </c>
      <c r="M9" s="243" t="s">
        <v>69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51" t="s">
        <v>21</v>
      </c>
      <c r="F10" s="227" t="s">
        <v>20</v>
      </c>
      <c r="G10" s="236"/>
      <c r="H10" s="236"/>
      <c r="I10" s="178"/>
      <c r="J10" s="226" t="s">
        <v>19</v>
      </c>
      <c r="K10" s="249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52"/>
      <c r="F11" s="196" t="s">
        <v>24</v>
      </c>
      <c r="G11" s="212" t="s">
        <v>22</v>
      </c>
      <c r="H11" s="185" t="s">
        <v>23</v>
      </c>
      <c r="I11" s="163" t="s">
        <v>44</v>
      </c>
      <c r="J11" s="238"/>
      <c r="K11" s="250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211" t="s">
        <v>0</v>
      </c>
      <c r="E12" s="215" t="s">
        <v>1</v>
      </c>
      <c r="F12" s="215" t="s">
        <v>1</v>
      </c>
      <c r="G12" s="211" t="s">
        <v>1</v>
      </c>
      <c r="H12" s="215" t="s">
        <v>1</v>
      </c>
      <c r="I12" s="164" t="s">
        <v>1</v>
      </c>
      <c r="J12" s="211" t="s">
        <v>1</v>
      </c>
      <c r="K12" s="139" t="s">
        <v>18</v>
      </c>
      <c r="L12" s="211" t="s">
        <v>17</v>
      </c>
      <c r="M12" s="211" t="s">
        <v>17</v>
      </c>
      <c r="N12" s="211" t="s">
        <v>1</v>
      </c>
      <c r="O12" s="211" t="s">
        <v>1</v>
      </c>
      <c r="P12" s="211" t="s">
        <v>1</v>
      </c>
    </row>
    <row r="13" spans="1:16" s="218" customFormat="1" ht="15.75">
      <c r="A13" s="216">
        <v>1</v>
      </c>
      <c r="B13" s="216">
        <v>2</v>
      </c>
      <c r="C13" s="216">
        <v>3</v>
      </c>
      <c r="D13" s="216">
        <v>4</v>
      </c>
      <c r="E13" s="216">
        <v>5</v>
      </c>
      <c r="F13" s="216">
        <v>6</v>
      </c>
      <c r="G13" s="216">
        <v>7</v>
      </c>
      <c r="H13" s="216">
        <v>8</v>
      </c>
      <c r="I13" s="216">
        <v>9</v>
      </c>
      <c r="J13" s="216">
        <v>10</v>
      </c>
      <c r="K13" s="217">
        <v>11</v>
      </c>
      <c r="L13" s="216">
        <v>12</v>
      </c>
      <c r="M13" s="216">
        <v>13</v>
      </c>
      <c r="N13" s="216">
        <v>14</v>
      </c>
      <c r="O13" s="216">
        <v>15</v>
      </c>
      <c r="P13" s="216">
        <v>16</v>
      </c>
    </row>
    <row r="14" spans="1:16" ht="47.1" customHeight="1">
      <c r="A14" s="14" t="s">
        <v>14</v>
      </c>
      <c r="B14" s="15"/>
      <c r="C14" s="16"/>
      <c r="D14" s="17"/>
      <c r="E14" s="188"/>
      <c r="F14" s="188"/>
      <c r="G14" s="18"/>
      <c r="H14" s="188"/>
      <c r="I14" s="166"/>
      <c r="J14" s="17"/>
      <c r="K14" s="141"/>
      <c r="L14" s="17"/>
      <c r="M14" s="17"/>
      <c r="N14" s="19"/>
      <c r="O14" s="19"/>
      <c r="P14" s="19"/>
    </row>
    <row r="15" spans="1:16" ht="25.5" customHeight="1">
      <c r="A15" s="20" t="s">
        <v>53</v>
      </c>
      <c r="B15" s="38">
        <f>B17+B18+B19+B24</f>
        <v>855</v>
      </c>
      <c r="C15" s="16" t="s">
        <v>37</v>
      </c>
      <c r="D15" s="220">
        <f t="shared" ref="D15:J15" si="0">D17+D18+D19+D24</f>
        <v>680.7833333333333</v>
      </c>
      <c r="E15" s="189">
        <f>E17+E18+E19+E24</f>
        <v>13589.597979999999</v>
      </c>
      <c r="F15" s="189">
        <f t="shared" si="0"/>
        <v>9.133700000000001</v>
      </c>
      <c r="G15" s="38">
        <f>G17+G18+G19+G24</f>
        <v>124.15733250000001</v>
      </c>
      <c r="H15" s="189">
        <f>H17+H18+H19+H24</f>
        <v>11664.738614166667</v>
      </c>
      <c r="I15" s="167">
        <f t="shared" si="0"/>
        <v>1791.5683333333334</v>
      </c>
      <c r="J15" s="38">
        <f t="shared" si="0"/>
        <v>0</v>
      </c>
      <c r="K15" s="142">
        <f>E15/D15*1000</f>
        <v>19961.707807182902</v>
      </c>
      <c r="L15" s="39" t="s">
        <v>2</v>
      </c>
      <c r="M15" s="39" t="s">
        <v>2</v>
      </c>
      <c r="N15" s="19"/>
      <c r="O15" s="19"/>
      <c r="P15" s="19"/>
    </row>
    <row r="16" spans="1:16" ht="26.45" customHeight="1">
      <c r="A16" s="21" t="s">
        <v>3</v>
      </c>
      <c r="B16" s="41"/>
      <c r="C16" s="22"/>
      <c r="D16" s="39"/>
      <c r="E16" s="190"/>
      <c r="F16" s="190"/>
      <c r="G16" s="39"/>
      <c r="H16" s="190"/>
      <c r="I16" s="168"/>
      <c r="J16" s="39"/>
      <c r="K16" s="143"/>
      <c r="L16" s="39"/>
      <c r="M16" s="39"/>
      <c r="N16" s="19"/>
      <c r="O16" s="19"/>
      <c r="P16" s="19"/>
    </row>
    <row r="17" spans="1:17" ht="27" customHeight="1">
      <c r="A17" s="20" t="s">
        <v>4</v>
      </c>
      <c r="B17" s="38">
        <v>12</v>
      </c>
      <c r="C17" s="16" t="s">
        <v>37</v>
      </c>
      <c r="D17" s="39">
        <f>(Январь!D17+Февраль!D17+Март!D17+Апрель!D17+Май!D17+Июнь!D17+Июль!D17+Август!D17+Сентябрь!D17+Октябрь!D17+Ноябрь!D17+Декабрь!D17)/12</f>
        <v>12</v>
      </c>
      <c r="E17" s="190">
        <f>F17+G17+H17+J17</f>
        <v>477.19246833333324</v>
      </c>
      <c r="F17" s="190">
        <f>(Январь!F17+Февраль!F17+Март!F17+Апрель!F17+Май!F17+Июнь!F17+Июль!F17+Август!F17+Сентябрь!F17+Октябрь!F17+Ноябрь!F17+Декабрь!F17)/12</f>
        <v>0</v>
      </c>
      <c r="G17" s="190">
        <f>(Январь!G17+Февраль!G17+Март!G17+Апрель!G17+Май!G17+Июнь!G17+Июль!G17+Август!G17+Сентябрь!G17+Октябрь!G17+Ноябрь!G17+Декабрь!G17)/12</f>
        <v>6.2166658333333329</v>
      </c>
      <c r="H17" s="39">
        <f>(Январь!H17+Февраль!H17+Март!H17+Апрель!H17+Май!H17+Июнь!H17+Июль!H17+Август!H17+Сентябрь!H17+Октябрь!H17+Ноябрь!H17+Декабрь!H17)/12</f>
        <v>470.97580249999993</v>
      </c>
      <c r="I17" s="168"/>
      <c r="J17" s="39"/>
      <c r="K17" s="143">
        <f>(E17/D17)*1000</f>
        <v>39766.03902777777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19">
        <f>(Январь!D18+Февраль!D18+Март!D18+Апрель!D18+Май!D18+Июнь!D18+Июль!D18+Август!D18+Сентябрь!D18+Октябрь!D18+Ноябрь!D18+Декабрь!D18)/12</f>
        <v>23.616666666666671</v>
      </c>
      <c r="E18" s="190">
        <f>F18+G18+H18+J18</f>
        <v>924.9069783333332</v>
      </c>
      <c r="F18" s="190">
        <f>(Январь!F18+Февраль!F18+Март!F18+Апрель!F18+Май!F18+Июнь!F18+Июль!F18+Август!F18+Сентябрь!F18+Октябрь!F18+Ноябрь!F18+Декабрь!F18)/12</f>
        <v>5.5880833333333335</v>
      </c>
      <c r="G18" s="190">
        <f>(Январь!G18+Февраль!G18+Март!G18+Апрель!G18+Май!G18+Июнь!G18+Июль!G18+Август!G18+Сентябрь!G18+Октябрь!G18+Ноябрь!G18+Декабрь!G18)/12</f>
        <v>0.63908333333333334</v>
      </c>
      <c r="H18" s="39">
        <f>(Январь!H18+Февраль!H18+Март!H18+Апрель!H18+Май!H18+Июнь!H18+Июль!H18+Август!H18+Сентябрь!H18+Октябрь!H18+Ноябрь!H18+Декабрь!H18)/12</f>
        <v>918.67981166666652</v>
      </c>
      <c r="I18" s="168">
        <v>0</v>
      </c>
      <c r="J18" s="39"/>
      <c r="K18" s="143">
        <f t="shared" ref="K18:K24" si="1">(E18/D18)*1000</f>
        <v>39163.315949188414</v>
      </c>
      <c r="L18" s="39" t="s">
        <v>2</v>
      </c>
      <c r="M18" s="39" t="s">
        <v>2</v>
      </c>
      <c r="N18" s="19"/>
      <c r="O18" s="19"/>
      <c r="P18" s="19"/>
    </row>
    <row r="19" spans="1:17" ht="66.599999999999994" customHeight="1">
      <c r="A19" s="20" t="s">
        <v>32</v>
      </c>
      <c r="B19" s="38">
        <v>270.85000000000002</v>
      </c>
      <c r="C19" s="38">
        <v>5.35</v>
      </c>
      <c r="D19" s="219">
        <f>(Январь!D19+Февраль!D19+Март!D19+Апрель!D19+Май!D19+Июнь!D19+Июль!D19+Август!D19+Сентябрь!D19+Октябрь!D19+Ноябрь!D19+Декабрь!D19)/12</f>
        <v>225.91666666666666</v>
      </c>
      <c r="E19" s="190">
        <f>F19+G19+H19+J19</f>
        <v>6035.4937</v>
      </c>
      <c r="F19" s="190">
        <f>(Январь!F19+Февраль!F19+Март!F19+Апрель!F19+Май!F19+Июнь!F19+Июль!F19+Август!F19+Сентябрь!F19+Октябрь!F19+Ноябрь!F19+Декабрь!F19)/12</f>
        <v>3.5456166666666671</v>
      </c>
      <c r="G19" s="190">
        <f>(Январь!G19+Февраль!G19+Март!G19+Апрель!G19+Май!G19+Июнь!G19+Июль!G19+Август!G19+Сентябрь!G19+Октябрь!G19+Ноябрь!G19+Декабрь!G19)/12</f>
        <v>117.30158333333334</v>
      </c>
      <c r="H19" s="39">
        <f>(Январь!H19+Февраль!H19+Март!H19+Апрель!H19+Май!H19+Июнь!H19+Июль!H19+Август!H19+Сентябрь!H19+Октябрь!H19+Ноябрь!H19+Декабрь!H19)/12</f>
        <v>5914.6464999999998</v>
      </c>
      <c r="I19" s="168">
        <v>0</v>
      </c>
      <c r="J19" s="39"/>
      <c r="K19" s="144">
        <f>(E19/D19)*1000</f>
        <v>26715.575212098858</v>
      </c>
      <c r="L19" s="43">
        <f>(K19/26715)*100</f>
        <v>100.00215314279939</v>
      </c>
      <c r="M19" s="43"/>
      <c r="N19" s="56"/>
      <c r="O19" s="19"/>
      <c r="P19" s="19"/>
      <c r="Q19" s="160"/>
    </row>
    <row r="20" spans="1:17" ht="18.75" hidden="1">
      <c r="A20" s="20" t="s">
        <v>42</v>
      </c>
      <c r="B20" s="38"/>
      <c r="C20" s="16" t="s">
        <v>37</v>
      </c>
      <c r="D20" s="39"/>
      <c r="E20" s="190">
        <f t="shared" ref="E20:E23" si="2">F20+G20+H20+J20</f>
        <v>0</v>
      </c>
      <c r="F20" s="190">
        <f>(Январь!F20+Февраль!F20+Март!F20+Апрель!F20+Май!F20+Июнь!F20+Июль!F20+Август!F20+Сентябрь!F20+Октябрь!F20+Ноябрь!F20+Декабрь!F20)/12</f>
        <v>0</v>
      </c>
      <c r="G20" s="39"/>
      <c r="H20" s="190"/>
      <c r="I20" s="168"/>
      <c r="J20" s="39"/>
      <c r="K20" s="143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0">
        <f t="shared" si="2"/>
        <v>0</v>
      </c>
      <c r="F21" s="190">
        <f>(Январь!F21+Февраль!F21+Март!F21+Апрель!F21+Май!F21+Июнь!F21+Июль!F21+Август!F21+Сентябрь!F21+Октябрь!F21+Ноябрь!F21+Декабрь!F21)/12</f>
        <v>0</v>
      </c>
      <c r="G21" s="39"/>
      <c r="H21" s="190"/>
      <c r="I21" s="168"/>
      <c r="J21" s="39"/>
      <c r="K21" s="143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0">
        <f t="shared" si="2"/>
        <v>0</v>
      </c>
      <c r="F22" s="190">
        <f>(Январь!F22+Февраль!F22+Март!F22+Апрель!F22+Май!F22+Июнь!F22+Июль!F22+Август!F22+Сентябрь!F22+Октябрь!F22+Ноябрь!F22+Декабрь!F22)/12</f>
        <v>0</v>
      </c>
      <c r="G22" s="39"/>
      <c r="H22" s="190"/>
      <c r="I22" s="168"/>
      <c r="J22" s="39"/>
      <c r="K22" s="143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0">
        <f t="shared" si="2"/>
        <v>0</v>
      </c>
      <c r="F23" s="190">
        <f>(Январь!F23+Февраль!F23+Март!F23+Апрель!F23+Май!F23+Июнь!F23+Июль!F23+Август!F23+Сентябрь!F23+Октябрь!F23+Ноябрь!F23+Декабрь!F23)/12</f>
        <v>0</v>
      </c>
      <c r="G23" s="39"/>
      <c r="H23" s="190"/>
      <c r="I23" s="168"/>
      <c r="J23" s="39"/>
      <c r="K23" s="143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f>(Январь!D24+Февраль!D24+Март!D24+Апрель!D24+Май!D24+Июнь!D24+Июль!D24+Август!D24+Сентябрь!D24+Октябрь!D24+Ноябрь!D24+Декабрь!D24)/12</f>
        <v>419.25</v>
      </c>
      <c r="E24" s="190">
        <f>H24+I24</f>
        <v>6152.0048333333334</v>
      </c>
      <c r="F24" s="190">
        <f>(Январь!F24+Февраль!F24+Март!F24+Апрель!F24+Май!F24+Июнь!F24+Июль!F24+Август!F24+Сентябрь!F24+Октябрь!F24+Ноябрь!F24+Декабрь!F24)/12</f>
        <v>0</v>
      </c>
      <c r="G24" s="190">
        <f>(Январь!G24+Февраль!G24+Март!G24+Апрель!G24+Май!G24+Июнь!G24+Июль!G24+Август!G24+Сентябрь!G24+Октябрь!G24+Ноябрь!G24+Декабрь!G24)/12</f>
        <v>0</v>
      </c>
      <c r="H24" s="39">
        <f>(Январь!H24+Февраль!H24+Март!H24+Апрель!H24+Май!H24+Июнь!H24+Июль!H24+Август!H24+Сентябрь!H24+Октябрь!H24+Ноябрь!H24+Декабрь!H24)/12</f>
        <v>4360.4364999999998</v>
      </c>
      <c r="I24" s="39">
        <f>(Январь!I24+Февраль!I24+Март!I24+Апрель!I24+Май!I24+Июнь!I24+Июль!I24+Август!I24+Сентябрь!I24+Октябрь!I24+Ноябрь!I24+Декабрь!I24)/12</f>
        <v>1791.5683333333334</v>
      </c>
      <c r="J24" s="39"/>
      <c r="K24" s="143">
        <f t="shared" si="1"/>
        <v>14673.833830252435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2"/>
      <c r="F25" s="182"/>
      <c r="G25" s="46"/>
      <c r="H25" s="182"/>
      <c r="I25" s="169"/>
      <c r="J25" s="46"/>
      <c r="K25" s="145"/>
      <c r="L25" s="46"/>
      <c r="M25" s="46"/>
      <c r="N25" s="24"/>
      <c r="O25" s="24"/>
      <c r="P25" s="24"/>
    </row>
    <row r="26" spans="1:17" ht="28.5" customHeight="1">
      <c r="A26" s="23" t="s">
        <v>53</v>
      </c>
      <c r="B26" s="45">
        <f>B28+B29+B30+B37+B38</f>
        <v>1182.5899999999999</v>
      </c>
      <c r="C26" s="25" t="s">
        <v>37</v>
      </c>
      <c r="D26" s="98">
        <f>D28+D29+D30+D37+D38</f>
        <v>837.0333333333333</v>
      </c>
      <c r="E26" s="191">
        <f t="shared" ref="E26:J26" si="3">E28+E29+E30+E37+E38</f>
        <v>21375.201269166668</v>
      </c>
      <c r="F26" s="191">
        <f t="shared" si="3"/>
        <v>92.346533333333326</v>
      </c>
      <c r="G26" s="222">
        <f>G28+G29+G30+G37+G38</f>
        <v>250.8255691666667</v>
      </c>
      <c r="H26" s="191">
        <f>H28+H29+H30+H37+H38</f>
        <v>21032.029166666667</v>
      </c>
      <c r="I26" s="170">
        <f t="shared" si="3"/>
        <v>0</v>
      </c>
      <c r="J26" s="45">
        <f t="shared" si="3"/>
        <v>0</v>
      </c>
      <c r="K26" s="146">
        <f>E26/D26*1000</f>
        <v>25536.857874039266</v>
      </c>
      <c r="L26" s="46" t="s">
        <v>2</v>
      </c>
      <c r="M26" s="46" t="s">
        <v>2</v>
      </c>
      <c r="N26" s="24"/>
      <c r="O26" s="24"/>
      <c r="P26" s="24"/>
    </row>
    <row r="27" spans="1:17" ht="21.95" customHeight="1">
      <c r="A27" s="26" t="s">
        <v>3</v>
      </c>
      <c r="B27" s="48"/>
      <c r="C27" s="48"/>
      <c r="D27" s="46"/>
      <c r="E27" s="182"/>
      <c r="F27" s="182"/>
      <c r="G27" s="46"/>
      <c r="H27" s="182"/>
      <c r="I27" s="169"/>
      <c r="J27" s="46"/>
      <c r="K27" s="145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221">
        <f>(Январь!D28+Февраль!D28+Март!D28+Апрель!D28+Май!D28+Июнь!D28+Июль!D28+Август!D28+Сентябрь!D28+Октябрь!D28+Ноябрь!D28+Декабрь!D28)/12</f>
        <v>22.583333333333332</v>
      </c>
      <c r="E28" s="182">
        <f>F28+G28+H28</f>
        <v>1242.3338333333334</v>
      </c>
      <c r="F28" s="46">
        <f>(Январь!F28+Февраль!F28+Март!F28+Апрель!F28+Май!F28+Июнь!F28+Июль!F28+Август!F28+Сентябрь!F28+Октябрь!F28+Ноябрь!F28+Декабрь!F28)/12</f>
        <v>29.524999999999995</v>
      </c>
      <c r="G28" s="55">
        <f>(Январь!G28+Февраль!G28+Март!G28+Апрель!G28+Май!G28+Июнь!G28+Июль!G28+Август!G28+Сентябрь!G28+Октябрь!G28+Ноябрь!G28+Декабрь!G28)/12</f>
        <v>12.866</v>
      </c>
      <c r="H28" s="55">
        <f>(Январь!H28+Февраль!H28+Март!H28+Апрель!H28+Май!H28+Июнь!H28+Июль!H28+Август!H28+Сентябрь!H28+Октябрь!H28+Ноябрь!H28+Декабрь!H28)/12</f>
        <v>1199.9428333333333</v>
      </c>
      <c r="I28" s="169"/>
      <c r="J28" s="46"/>
      <c r="K28" s="145">
        <f>(E28/D28)*1000</f>
        <v>55011.092250922513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221">
        <f>(Январь!D29+Февраль!D29+Март!D29+Апрель!D29+Май!D29+Июнь!D29+Июль!D29+Август!D29+Сентябрь!D29+Октябрь!D29+Ноябрь!D29+Декабрь!D29)/12</f>
        <v>44.5</v>
      </c>
      <c r="E29" s="182">
        <f t="shared" ref="E29:E38" si="4">F29+G29+H29</f>
        <v>2522.6122500000001</v>
      </c>
      <c r="F29" s="55">
        <f>(Январь!F29+Февраль!F29+Март!F29+Апрель!F29+Май!F29+Июнь!F29+Июль!F29+Август!F29+Сентябрь!F29+Октябрь!F29+Ноябрь!F29+Декабрь!F29)/12</f>
        <v>17.298166666666663</v>
      </c>
      <c r="G29" s="55">
        <f>(Январь!G29+Февраль!G29+Март!G29+Апрель!G29+Май!G29+Июнь!G29+Июль!G29+Август!G29+Сентябрь!G29+Октябрь!G29+Ноябрь!G29+Декабрь!G29)/12</f>
        <v>0</v>
      </c>
      <c r="H29" s="55">
        <f>(Январь!H29+Февраль!H29+Март!H29+Апрель!H29+Май!H29+Июнь!H29+Июль!H29+Август!H29+Сентябрь!H29+Октябрь!H29+Ноябрь!H29+Декабрь!H29)/12</f>
        <v>2505.3140833333337</v>
      </c>
      <c r="I29" s="169"/>
      <c r="J29" s="46"/>
      <c r="K29" s="145">
        <f t="shared" ref="K29:K49" si="5">(E29/D29)*1000</f>
        <v>56687.915730337081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221">
        <f>(Январь!D30+Февраль!D30+Март!D30+Апрель!D30+Май!D30+Июнь!D30+Июль!D30+Август!D30+Сентябрь!D30+Октябрь!D30+Ноябрь!D30+Декабрь!D30)/12</f>
        <v>432.57499999999999</v>
      </c>
      <c r="E30" s="182">
        <f>F30+G30+H30</f>
        <v>12863.354019166667</v>
      </c>
      <c r="F30" s="55">
        <f>(Январь!F30+Февраль!F30+Март!F30+Апрель!F30+Май!F30+Июнь!F30+Июль!F30+Август!F30+Сентябрь!F30+Октябрь!F30+Ноябрь!F30+Декабрь!F30)/12</f>
        <v>45.523366666666668</v>
      </c>
      <c r="G30" s="55">
        <f>(Январь!G30+Февраль!G30+Март!G30+Апрель!G30+Май!G30+Июнь!G30+Июль!G30+Август!G30+Сентябрь!G30+Октябрь!G30+Ноябрь!G30+Декабрь!G30)/12</f>
        <v>237.95956916666668</v>
      </c>
      <c r="H30" s="55">
        <f>(Январь!H30+Февраль!H30+Март!H30+Апрель!H30+Май!H30+Июнь!H30+Июль!H30+Август!H30+Сентябрь!H30+Октябрь!H30+Ноябрь!H30+Декабрь!H30)/12</f>
        <v>12579.871083333333</v>
      </c>
      <c r="I30" s="169"/>
      <c r="J30" s="46"/>
      <c r="K30" s="147">
        <f>(E30/D30)*1000</f>
        <v>29736.702350266813</v>
      </c>
      <c r="L30" s="55">
        <f>(K30/29818)*100</f>
        <v>99.727353780491029</v>
      </c>
      <c r="M30" s="55"/>
      <c r="N30" s="58" t="s">
        <v>58</v>
      </c>
      <c r="O30" s="24"/>
      <c r="P30" s="24"/>
      <c r="Q30" s="122"/>
    </row>
    <row r="31" spans="1:17" ht="25.5" customHeight="1">
      <c r="A31" s="26" t="s">
        <v>26</v>
      </c>
      <c r="B31" s="45"/>
      <c r="C31" s="45"/>
      <c r="D31" s="221"/>
      <c r="E31" s="182"/>
      <c r="F31" s="55"/>
      <c r="G31" s="55"/>
      <c r="H31" s="55"/>
      <c r="I31" s="169"/>
      <c r="J31" s="46"/>
      <c r="K31" s="145"/>
      <c r="L31" s="46"/>
      <c r="M31" s="46"/>
      <c r="N31" s="24"/>
      <c r="O31" s="24"/>
      <c r="P31" s="24"/>
    </row>
    <row r="32" spans="1:17" s="54" customFormat="1" ht="30.95" customHeight="1">
      <c r="A32" s="26" t="s">
        <v>39</v>
      </c>
      <c r="B32" s="51">
        <v>604.6</v>
      </c>
      <c r="C32" s="48">
        <v>10.88</v>
      </c>
      <c r="D32" s="221">
        <f>(Январь!D32+Февраль!D32+Март!D32+Апрель!D32+Май!D32+Июнь!D32+Июль!D32+Август!D32+Сентябрь!D32+Октябрь!D32+Ноябрь!D32+Декабрь!D32)/12</f>
        <v>399.70416666666671</v>
      </c>
      <c r="E32" s="182">
        <f>F32+G32+H32</f>
        <v>11883.245902499999</v>
      </c>
      <c r="F32" s="55">
        <f>(Январь!F32+Февраль!F32+Март!F32+Апрель!F32+Май!F32+Июнь!F32+Июль!F32+Август!F32+Сентябрь!F32+Октябрь!F32+Ноябрь!F32+Декабрь!F32)/12</f>
        <v>44.491500000000002</v>
      </c>
      <c r="G32" s="55">
        <f>(Январь!G32+Февраль!G32+Март!G32+Апрель!G32+Май!G32+Июнь!G32+Июль!G32+Август!G32+Сентябрь!G32+Октябрь!G32+Ноябрь!G32+Декабрь!G32)/12</f>
        <v>193.15431916666671</v>
      </c>
      <c r="H32" s="55">
        <f>(Январь!H32+Февраль!H32+Март!H32+Апрель!H32+Май!H32+Июнь!H32+Июль!H32+Август!H32+Сентябрь!H32+Октябрь!H32+Ноябрь!H32+Декабрь!H32)/12</f>
        <v>11645.600083333333</v>
      </c>
      <c r="I32" s="171"/>
      <c r="J32" s="52"/>
      <c r="K32" s="145">
        <f>(E32/D32)*1000</f>
        <v>29730.102644664279</v>
      </c>
      <c r="L32" s="55">
        <f>(K32/29818)*100</f>
        <v>99.70522048649903</v>
      </c>
      <c r="M32" s="55"/>
      <c r="N32" s="57"/>
      <c r="O32" s="53"/>
      <c r="P32" s="53"/>
    </row>
    <row r="33" spans="1:17" ht="81" hidden="1" customHeight="1">
      <c r="A33" s="26" t="s">
        <v>38</v>
      </c>
      <c r="B33" s="49"/>
      <c r="C33" s="45"/>
      <c r="D33" s="221"/>
      <c r="E33" s="182">
        <f t="shared" ref="E33:E36" si="6">F33+G33+H33</f>
        <v>0</v>
      </c>
      <c r="F33" s="55"/>
      <c r="G33" s="55"/>
      <c r="H33" s="55"/>
      <c r="I33" s="169"/>
      <c r="J33" s="46"/>
      <c r="K33" s="145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221"/>
      <c r="E34" s="182">
        <f t="shared" si="6"/>
        <v>0</v>
      </c>
      <c r="F34" s="55"/>
      <c r="G34" s="55"/>
      <c r="H34" s="55"/>
      <c r="I34" s="169"/>
      <c r="J34" s="46"/>
      <c r="K34" s="145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221"/>
      <c r="E35" s="182">
        <f t="shared" si="6"/>
        <v>0</v>
      </c>
      <c r="F35" s="55"/>
      <c r="G35" s="55"/>
      <c r="H35" s="55"/>
      <c r="I35" s="169"/>
      <c r="J35" s="46"/>
      <c r="K35" s="145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221"/>
      <c r="E36" s="182">
        <f t="shared" si="6"/>
        <v>0</v>
      </c>
      <c r="F36" s="55"/>
      <c r="G36" s="55"/>
      <c r="H36" s="55"/>
      <c r="I36" s="169"/>
      <c r="J36" s="46"/>
      <c r="K36" s="145" t="e">
        <f t="shared" si="5"/>
        <v>#DIV/0!</v>
      </c>
      <c r="L36" s="46"/>
      <c r="M36" s="46"/>
      <c r="N36" s="24"/>
      <c r="O36" s="24"/>
      <c r="P36" s="24"/>
    </row>
    <row r="37" spans="1:17" ht="43.5" customHeight="1">
      <c r="A37" s="23" t="s">
        <v>7</v>
      </c>
      <c r="B37" s="45">
        <v>10.3</v>
      </c>
      <c r="C37" s="25" t="s">
        <v>37</v>
      </c>
      <c r="D37" s="221">
        <f>(Январь!D37+Февраль!D37+Март!D37+Апрель!D37+Май!D37+Июнь!D37+Июль!D37+Август!D37+Сентябрь!D37+Октябрь!D37+Ноябрь!D37+Декабрь!D37)/12</f>
        <v>9.3333333333333321</v>
      </c>
      <c r="E37" s="182">
        <f t="shared" si="4"/>
        <v>211.27933333333337</v>
      </c>
      <c r="F37" s="55">
        <f>(Январь!F37+Февраль!F37+Март!F37+Апрель!F37+Май!F37+Июнь!F37+Июль!F37+Август!F37+Сентябрь!F37+Октябрь!F37+Ноябрь!F37+Декабрь!F37)/12</f>
        <v>0</v>
      </c>
      <c r="G37" s="55">
        <f>(Январь!G37+Февраль!G37+Март!G37+Апрель!G37+Май!G37+Июнь!G37+Июль!G37+Август!G37+Сентябрь!G37+Октябрь!G37+Ноябрь!G37+Декабрь!G37)/12</f>
        <v>0</v>
      </c>
      <c r="H37" s="55">
        <f>(Январь!H37+Февраль!H37+Март!H37+Апрель!H37+Май!H37+Июнь!H37+Июль!H37+Август!H37+Сентябрь!H37+Октябрь!H37+Ноябрь!H37+Декабрь!H37)/12</f>
        <v>211.27933333333337</v>
      </c>
      <c r="I37" s="169"/>
      <c r="J37" s="46"/>
      <c r="K37" s="145">
        <f t="shared" si="5"/>
        <v>22637.071428571435</v>
      </c>
      <c r="L37" s="46"/>
      <c r="M37" s="46"/>
      <c r="N37" s="24"/>
      <c r="O37" s="24"/>
      <c r="P37" s="24"/>
    </row>
    <row r="38" spans="1:17" ht="45" customHeight="1">
      <c r="A38" s="23" t="s">
        <v>5</v>
      </c>
      <c r="B38" s="45">
        <v>398.2</v>
      </c>
      <c r="C38" s="45">
        <v>4</v>
      </c>
      <c r="D38" s="221">
        <f>(Январь!D38+Февраль!D38+Март!D38+Апрель!D38+Май!D38+Июнь!D38+Июль!D38+Август!D38+Сентябрь!D38+Октябрь!D38+Ноябрь!D38+Декабрь!D38)/12</f>
        <v>328.04166666666669</v>
      </c>
      <c r="E38" s="182">
        <f t="shared" si="4"/>
        <v>4535.6218333333336</v>
      </c>
      <c r="F38" s="55">
        <f>(Январь!F38+Февраль!F38+Март!F38+Апрель!F38+Май!F38+Июнь!F38+Июль!F38+Август!F38+Сентябрь!F38+Октябрь!F38+Ноябрь!F38+Декабрь!F38)/12</f>
        <v>0</v>
      </c>
      <c r="G38" s="55">
        <f>(Январь!G38+Февраль!G38+Март!G38+Апрель!G38+Май!G38+Июнь!G38+Июль!G38+Август!G38+Сентябрь!G38+Октябрь!G38+Ноябрь!G38+Декабрь!G38)/12</f>
        <v>0</v>
      </c>
      <c r="H38" s="55">
        <f>(Январь!H38+Февраль!H38+Март!H38+Апрель!H38+Май!H38+Июнь!H38+Июль!H38+Август!H38+Сентябрь!H38+Октябрь!H38+Ноябрь!H38+Декабрь!H38)/12</f>
        <v>4535.6218333333336</v>
      </c>
      <c r="I38" s="169"/>
      <c r="J38" s="46"/>
      <c r="K38" s="145">
        <f t="shared" si="5"/>
        <v>13826.358948304332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2"/>
      <c r="F39" s="192"/>
      <c r="G39" s="30"/>
      <c r="H39" s="192"/>
      <c r="I39" s="172"/>
      <c r="J39" s="29"/>
      <c r="K39" s="148"/>
      <c r="L39" s="29"/>
      <c r="M39" s="29"/>
      <c r="N39" s="31"/>
      <c r="O39" s="31"/>
      <c r="P39" s="31"/>
    </row>
    <row r="40" spans="1:17" ht="27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77.166666666666657</v>
      </c>
      <c r="E40" s="180">
        <f>E42+E43+E44+E49</f>
        <v>1991.7114416666666</v>
      </c>
      <c r="F40" s="180">
        <f t="shared" si="7"/>
        <v>8.948833333333333</v>
      </c>
      <c r="G40" s="28">
        <f t="shared" si="7"/>
        <v>0</v>
      </c>
      <c r="H40" s="180">
        <f t="shared" si="7"/>
        <v>0</v>
      </c>
      <c r="I40" s="180">
        <f>I42+I43+I44+I49</f>
        <v>1982.7626083333337</v>
      </c>
      <c r="J40" s="28">
        <f t="shared" ref="J40" si="8">J42+J43+J44+J49</f>
        <v>0</v>
      </c>
      <c r="K40" s="149">
        <f>E40/D40*1000</f>
        <v>25810.515442764579</v>
      </c>
      <c r="L40" s="30" t="s">
        <v>2</v>
      </c>
      <c r="M40" s="30" t="s">
        <v>2</v>
      </c>
      <c r="N40" s="60"/>
      <c r="O40" s="60"/>
      <c r="P40" s="60"/>
    </row>
    <row r="41" spans="1:17" ht="26.45" customHeight="1">
      <c r="A41" s="33" t="s">
        <v>3</v>
      </c>
      <c r="B41" s="61"/>
      <c r="C41" s="61"/>
      <c r="D41" s="30"/>
      <c r="E41" s="181"/>
      <c r="F41" s="181"/>
      <c r="G41" s="30"/>
      <c r="H41" s="181"/>
      <c r="I41" s="173"/>
      <c r="J41" s="30"/>
      <c r="K41" s="148"/>
      <c r="L41" s="30"/>
      <c r="M41" s="30"/>
      <c r="N41" s="60"/>
      <c r="O41" s="60"/>
      <c r="P41" s="60"/>
    </row>
    <row r="42" spans="1:17" ht="29.1" customHeight="1">
      <c r="A42" s="27" t="s">
        <v>4</v>
      </c>
      <c r="B42" s="62">
        <v>4</v>
      </c>
      <c r="C42" s="32" t="s">
        <v>37</v>
      </c>
      <c r="D42" s="223">
        <f>(Январь!D42+Февраль!D42+Март!D42+Апрель!D42+Май!D42+Июнь!D42+Июль!D42+Август!D42+Сентябрь!D42+Октябрь!D42+Ноябрь!D42+Декабрь!D42)/12</f>
        <v>4</v>
      </c>
      <c r="E42" s="179">
        <f>F42+G42+H42+I42</f>
        <v>179.42475000000002</v>
      </c>
      <c r="F42" s="223">
        <f>(Январь!F42+Февраль!F42+Март!F42+Апрель!F42+Май!F42+Июнь!F42+Июль!F42+Август!F42+Сентябрь!F42+Октябрь!F42+Ноябрь!F42+Декабрь!F42)/12</f>
        <v>3.2710000000000004</v>
      </c>
      <c r="G42" s="65">
        <v>0</v>
      </c>
      <c r="H42" s="179">
        <v>0</v>
      </c>
      <c r="I42" s="223">
        <f>(Январь!I42+Февраль!I42+Март!I42+Апрель!I42+Май!I42+Июнь!I42+Июль!I42+Август!I42+Сентябрь!I42+Октябрь!I42+Ноябрь!I42+Декабрь!I42)/12</f>
        <v>176.15375000000003</v>
      </c>
      <c r="J42" s="65"/>
      <c r="K42" s="148">
        <f t="shared" si="5"/>
        <v>44856.187500000007</v>
      </c>
      <c r="L42" s="65" t="s">
        <v>2</v>
      </c>
      <c r="M42" s="65" t="s">
        <v>2</v>
      </c>
      <c r="N42" s="60"/>
      <c r="O42" s="60"/>
      <c r="P42" s="60"/>
    </row>
    <row r="43" spans="1:17" ht="75.599999999999994" customHeight="1">
      <c r="A43" s="27" t="s">
        <v>33</v>
      </c>
      <c r="B43" s="62">
        <v>3</v>
      </c>
      <c r="C43" s="32" t="s">
        <v>37</v>
      </c>
      <c r="D43" s="223">
        <f>(Январь!D43+Февраль!D43+Март!D43+Апрель!D43+Май!D43+Июнь!D43+Июль!D43+Август!D43+Сентябрь!D43+Октябрь!D43+Ноябрь!D43+Декабрь!D43)/12</f>
        <v>3</v>
      </c>
      <c r="E43" s="179">
        <f>F43+G43+H43+I43</f>
        <v>131.30341666666666</v>
      </c>
      <c r="F43" s="223">
        <f>(Январь!F43+Февраль!F43+Март!F43+Апрель!F43+Май!F43+Июнь!F43+Июль!F43+Август!F43+Сентябрь!F43+Октябрь!F43+Ноябрь!F43+Декабрь!F43)/12</f>
        <v>2.9439999999999995</v>
      </c>
      <c r="G43" s="65">
        <v>0</v>
      </c>
      <c r="H43" s="179">
        <v>0</v>
      </c>
      <c r="I43" s="223">
        <f>(Январь!I43+Февраль!I43+Март!I43+Апрель!I43+Май!I43+Июнь!I43+Июль!I43+Август!I43+Сентябрь!I43+Октябрь!I43+Ноябрь!I43+Декабрь!I43)/12</f>
        <v>128.35941666666668</v>
      </c>
      <c r="J43" s="65"/>
      <c r="K43" s="148">
        <f t="shared" si="5"/>
        <v>43767.805555555555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223">
        <f>(Январь!D44+Февраль!D44+Март!D44+Апрель!D44+Май!D44+Июнь!D44+Июль!D44+Август!D44+Сентябрь!D44+Октябрь!D44+Ноябрь!D44+Декабрь!D44)/12</f>
        <v>40.916666666666664</v>
      </c>
      <c r="E44" s="179">
        <f t="shared" ref="E44:E49" si="9">F44+G44+H44+I44</f>
        <v>1220.1722750000001</v>
      </c>
      <c r="F44" s="223">
        <f>(Январь!F44+Февраль!F44+Март!F44+Апрель!F44+Май!F44+Июнь!F44+Июль!F44+Август!F44+Сентябрь!F44+Октябрь!F44+Ноябрь!F44+Декабрь!F44)/12</f>
        <v>2.7338333333333336</v>
      </c>
      <c r="G44" s="65">
        <v>0</v>
      </c>
      <c r="H44" s="179">
        <v>0</v>
      </c>
      <c r="I44" s="223">
        <f>(Январь!I44+Февраль!I44+Март!I44+Апрель!I44+Май!I44+Июнь!I44+Июль!I44+Август!I44+Сентябрь!I44+Октябрь!I44+Ноябрь!I44+Декабрь!I44)/12</f>
        <v>1217.4384416666669</v>
      </c>
      <c r="J44" s="65"/>
      <c r="K44" s="150">
        <f>(E44/D44)*1000</f>
        <v>29820.910997963347</v>
      </c>
      <c r="L44" s="69">
        <f>(K44/29818)*100</f>
        <v>100.00976255269751</v>
      </c>
      <c r="M44" s="69"/>
      <c r="N44" s="60"/>
      <c r="O44" s="60"/>
      <c r="P44" s="60"/>
      <c r="Q44" s="96"/>
    </row>
    <row r="45" spans="1:17" ht="18.75" hidden="1">
      <c r="A45" s="27" t="s">
        <v>42</v>
      </c>
      <c r="B45" s="62"/>
      <c r="C45" s="32" t="s">
        <v>37</v>
      </c>
      <c r="D45" s="65"/>
      <c r="E45" s="179">
        <f t="shared" si="9"/>
        <v>0</v>
      </c>
      <c r="F45" s="179"/>
      <c r="G45" s="65"/>
      <c r="H45" s="179"/>
      <c r="I45" s="223">
        <f>(Январь!I45+Февраль!I45+Март!I45+Апрель!I45+Май!I45+Июнь!I45+Июль!I45+Август!I45+Сентябрь!I45+Октябрь!I45+Ноябрь!I45+Декабрь!I45)/12</f>
        <v>0</v>
      </c>
      <c r="J45" s="65"/>
      <c r="K45" s="148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79">
        <f t="shared" si="9"/>
        <v>0</v>
      </c>
      <c r="F46" s="179"/>
      <c r="G46" s="65"/>
      <c r="H46" s="179"/>
      <c r="I46" s="223">
        <f>(Январь!I46+Февраль!I46+Март!I46+Апрель!I46+Май!I46+Июнь!I46+Июль!I46+Август!I46+Сентябрь!I46+Октябрь!I46+Ноябрь!I46+Декабрь!I46)/12</f>
        <v>0</v>
      </c>
      <c r="J46" s="65"/>
      <c r="K46" s="148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79">
        <f t="shared" si="9"/>
        <v>0</v>
      </c>
      <c r="F47" s="179"/>
      <c r="G47" s="65"/>
      <c r="H47" s="179"/>
      <c r="I47" s="223">
        <f>(Январь!I47+Февраль!I47+Март!I47+Апрель!I47+Май!I47+Июнь!I47+Июль!I47+Август!I47+Сентябрь!I47+Октябрь!I47+Ноябрь!I47+Декабрь!I47)/12</f>
        <v>0</v>
      </c>
      <c r="J47" s="65"/>
      <c r="K47" s="148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79">
        <f t="shared" si="9"/>
        <v>0</v>
      </c>
      <c r="F48" s="179"/>
      <c r="G48" s="65"/>
      <c r="H48" s="179"/>
      <c r="I48" s="223">
        <f>(Январь!I48+Февраль!I48+Март!I48+Апрель!I48+Май!I48+Июнь!I48+Июль!I48+Август!I48+Сентябрь!I48+Октябрь!I48+Ноябрь!I48+Декабрь!I48)/12</f>
        <v>0</v>
      </c>
      <c r="J48" s="65"/>
      <c r="K48" s="148" t="e">
        <f t="shared" si="5"/>
        <v>#DIV/0!</v>
      </c>
      <c r="L48" s="65"/>
      <c r="M48" s="65"/>
      <c r="N48" s="60"/>
      <c r="O48" s="60"/>
      <c r="P48" s="60"/>
    </row>
    <row r="49" spans="1:16" ht="47.1" customHeight="1">
      <c r="A49" s="27" t="s">
        <v>6</v>
      </c>
      <c r="B49" s="62">
        <v>45.85</v>
      </c>
      <c r="C49" s="32">
        <v>0.5</v>
      </c>
      <c r="D49" s="223">
        <f>(Январь!D49+Февраль!D49+Март!D49+Апрель!D49+Май!D49+Июнь!D49+Июль!D49+Август!D49+Сентябрь!D49+Октябрь!D49+Ноябрь!D49+Декабрь!D49)/12</f>
        <v>29.25</v>
      </c>
      <c r="E49" s="179">
        <f t="shared" si="9"/>
        <v>460.81099999999992</v>
      </c>
      <c r="F49" s="223">
        <f>(Январь!F49+Февраль!F49+Март!F49+Апрель!F49+Май!F49+Июнь!F49+Июль!F49+Август!F49+Сентябрь!F49+Октябрь!F49+Ноябрь!F49+Декабрь!F49)/12</f>
        <v>0</v>
      </c>
      <c r="G49" s="65">
        <v>0</v>
      </c>
      <c r="H49" s="179">
        <v>0</v>
      </c>
      <c r="I49" s="223">
        <f>(Январь!I49+Февраль!I49+Март!I49+Апрель!I49+Май!I49+Июнь!I49+Июль!I49+Август!I49+Сентябрь!I49+Октябрь!I49+Ноябрь!I49+Декабрь!I49)/12</f>
        <v>460.81099999999992</v>
      </c>
      <c r="J49" s="65"/>
      <c r="K49" s="148">
        <f t="shared" si="5"/>
        <v>15754.222222222219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75"/>
      <c r="J50" s="1"/>
      <c r="K50" s="151"/>
      <c r="L50" s="4"/>
      <c r="M50" s="4"/>
      <c r="N50" s="11"/>
      <c r="O50" s="11"/>
      <c r="P50" s="11"/>
    </row>
    <row r="51" spans="1:16" ht="19.5" customHeight="1">
      <c r="A51" s="210"/>
      <c r="B51" s="210"/>
      <c r="C51" s="210"/>
      <c r="D51" s="210"/>
      <c r="E51" s="193"/>
      <c r="F51" s="193"/>
      <c r="G51" s="13"/>
      <c r="H51" s="193"/>
      <c r="I51" s="175"/>
      <c r="J51" s="1"/>
      <c r="K51" s="151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4"/>
      <c r="F52" s="194" t="s">
        <v>56</v>
      </c>
      <c r="G52" s="214"/>
      <c r="H52" s="194"/>
      <c r="I52" s="176"/>
      <c r="J52" s="73"/>
      <c r="K52" s="152"/>
    </row>
    <row r="53" spans="1:16" ht="18.75">
      <c r="A53" s="2"/>
      <c r="B53" s="2"/>
      <c r="C53" s="2"/>
      <c r="D53" s="9" t="s">
        <v>8</v>
      </c>
      <c r="E53" s="195"/>
      <c r="F53" s="195"/>
      <c r="G53" s="213"/>
      <c r="H53" s="195"/>
      <c r="I53" s="177"/>
      <c r="J53" s="2"/>
      <c r="K53" s="153"/>
    </row>
    <row r="54" spans="1:16" ht="18.75">
      <c r="A54" s="213" t="s">
        <v>9</v>
      </c>
      <c r="B54" s="2"/>
      <c r="C54" s="2"/>
      <c r="D54" s="2"/>
      <c r="E54" s="195"/>
      <c r="F54" s="195"/>
      <c r="G54" s="213"/>
      <c r="H54" s="195"/>
      <c r="I54" s="177"/>
      <c r="J54" s="2"/>
      <c r="K54" s="138"/>
    </row>
    <row r="55" spans="1:16">
      <c r="K55" s="138"/>
    </row>
    <row r="56" spans="1:16">
      <c r="K56" s="138"/>
    </row>
    <row r="57" spans="1:16" ht="18.75">
      <c r="A57" s="2"/>
      <c r="K57" s="138"/>
    </row>
    <row r="58" spans="1:16" ht="18.75">
      <c r="A58" s="2"/>
      <c r="K58" s="138"/>
    </row>
    <row r="59" spans="1:16">
      <c r="K59" s="138"/>
    </row>
    <row r="60" spans="1:16">
      <c r="K60" s="138"/>
    </row>
    <row r="61" spans="1:16">
      <c r="K61" s="138"/>
    </row>
    <row r="62" spans="1:16">
      <c r="K62" s="138"/>
    </row>
    <row r="63" spans="1:16">
      <c r="K63" s="138"/>
    </row>
    <row r="64" spans="1:16">
      <c r="K64" s="138"/>
    </row>
    <row r="65" spans="1:11">
      <c r="K65" s="138"/>
    </row>
    <row r="66" spans="1:11" ht="51" customHeight="1">
      <c r="K66" s="138"/>
    </row>
    <row r="67" spans="1:11" ht="18.75">
      <c r="A67" s="2" t="s">
        <v>51</v>
      </c>
      <c r="K67" s="138"/>
    </row>
    <row r="68" spans="1:11" ht="18.75">
      <c r="A68" s="2" t="s">
        <v>57</v>
      </c>
      <c r="K68" s="138"/>
    </row>
    <row r="69" spans="1:11">
      <c r="K69" s="13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60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95" t="s">
        <v>24</v>
      </c>
      <c r="G11" s="95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91" t="s">
        <v>0</v>
      </c>
      <c r="E12" s="91" t="s">
        <v>1</v>
      </c>
      <c r="F12" s="91" t="s">
        <v>1</v>
      </c>
      <c r="G12" s="91" t="s">
        <v>1</v>
      </c>
      <c r="H12" s="91" t="s">
        <v>1</v>
      </c>
      <c r="I12" s="91" t="s">
        <v>1</v>
      </c>
      <c r="J12" s="91" t="s">
        <v>1</v>
      </c>
      <c r="K12" s="70" t="s">
        <v>18</v>
      </c>
      <c r="L12" s="91" t="s">
        <v>17</v>
      </c>
      <c r="M12" s="91" t="s">
        <v>17</v>
      </c>
      <c r="N12" s="91" t="s">
        <v>1</v>
      </c>
      <c r="O12" s="91" t="s">
        <v>1</v>
      </c>
      <c r="P12" s="91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0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0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96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94"/>
      <c r="J50" s="1"/>
      <c r="K50" s="67"/>
      <c r="L50" s="4"/>
      <c r="M50" s="4"/>
      <c r="N50" s="11"/>
      <c r="O50" s="11"/>
      <c r="P50" s="11"/>
    </row>
    <row r="51" spans="1:16" ht="19.5" customHeight="1">
      <c r="A51" s="94"/>
      <c r="B51" s="94"/>
      <c r="C51" s="94"/>
      <c r="D51" s="94"/>
      <c r="E51" s="94"/>
      <c r="F51" s="94"/>
      <c r="G51" s="13"/>
      <c r="H51" s="94"/>
      <c r="I51" s="94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2"/>
      <c r="H53" s="2"/>
      <c r="I53" s="2"/>
      <c r="J53" s="2"/>
      <c r="K53" s="35"/>
    </row>
    <row r="54" spans="1:16" ht="18.75">
      <c r="A54" s="92" t="s">
        <v>9</v>
      </c>
      <c r="B54" s="2"/>
      <c r="C54" s="2"/>
      <c r="D54" s="2"/>
      <c r="E54" s="2"/>
      <c r="F54" s="2"/>
      <c r="G54" s="9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04" t="s">
        <v>24</v>
      </c>
      <c r="G11" s="104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0" t="s">
        <v>1</v>
      </c>
      <c r="K12" s="70" t="s">
        <v>18</v>
      </c>
      <c r="L12" s="100" t="s">
        <v>17</v>
      </c>
      <c r="M12" s="100" t="s">
        <v>17</v>
      </c>
      <c r="N12" s="100" t="s">
        <v>1</v>
      </c>
      <c r="O12" s="100" t="s">
        <v>1</v>
      </c>
      <c r="P12" s="10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0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0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96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03"/>
      <c r="J50" s="1"/>
      <c r="K50" s="67"/>
      <c r="L50" s="4"/>
      <c r="M50" s="4"/>
      <c r="N50" s="11"/>
      <c r="O50" s="11"/>
      <c r="P50" s="11"/>
    </row>
    <row r="51" spans="1:16" ht="19.5" customHeight="1">
      <c r="A51" s="103"/>
      <c r="B51" s="103"/>
      <c r="C51" s="103"/>
      <c r="D51" s="103"/>
      <c r="E51" s="103"/>
      <c r="F51" s="103"/>
      <c r="G51" s="13"/>
      <c r="H51" s="103"/>
      <c r="I51" s="103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2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1"/>
      <c r="H53" s="2"/>
      <c r="I53" s="2"/>
      <c r="J53" s="2"/>
      <c r="K53" s="35"/>
    </row>
    <row r="54" spans="1:16" ht="18.75">
      <c r="A54" s="101" t="s">
        <v>9</v>
      </c>
      <c r="B54" s="2"/>
      <c r="C54" s="2"/>
      <c r="D54" s="2"/>
      <c r="E54" s="2"/>
      <c r="F54" s="2"/>
      <c r="G54" s="101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07" t="s">
        <v>24</v>
      </c>
      <c r="G11" s="107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06" t="s">
        <v>0</v>
      </c>
      <c r="E12" s="106" t="s">
        <v>1</v>
      </c>
      <c r="F12" s="106" t="s">
        <v>1</v>
      </c>
      <c r="G12" s="106" t="s">
        <v>1</v>
      </c>
      <c r="H12" s="106" t="s">
        <v>1</v>
      </c>
      <c r="I12" s="106" t="s">
        <v>1</v>
      </c>
      <c r="J12" s="106" t="s">
        <v>1</v>
      </c>
      <c r="K12" s="70" t="s">
        <v>18</v>
      </c>
      <c r="L12" s="106" t="s">
        <v>17</v>
      </c>
      <c r="M12" s="106" t="s">
        <v>17</v>
      </c>
      <c r="N12" s="106" t="s">
        <v>1</v>
      </c>
      <c r="O12" s="106" t="s">
        <v>1</v>
      </c>
      <c r="P12" s="106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0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0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96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05"/>
      <c r="J50" s="1"/>
      <c r="K50" s="67"/>
      <c r="L50" s="4"/>
      <c r="M50" s="4"/>
      <c r="N50" s="11"/>
      <c r="O50" s="11"/>
      <c r="P50" s="11"/>
    </row>
    <row r="51" spans="1:16" ht="19.5" customHeight="1">
      <c r="A51" s="105"/>
      <c r="B51" s="105"/>
      <c r="C51" s="105"/>
      <c r="D51" s="105"/>
      <c r="E51" s="105"/>
      <c r="F51" s="105"/>
      <c r="G51" s="13"/>
      <c r="H51" s="105"/>
      <c r="I51" s="105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8"/>
      <c r="H53" s="2"/>
      <c r="I53" s="2"/>
      <c r="J53" s="2"/>
      <c r="K53" s="35"/>
    </row>
    <row r="54" spans="1:16" ht="18.75">
      <c r="A54" s="108" t="s">
        <v>9</v>
      </c>
      <c r="B54" s="2"/>
      <c r="C54" s="2"/>
      <c r="D54" s="2"/>
      <c r="E54" s="2"/>
      <c r="F54" s="2"/>
      <c r="G54" s="10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14" t="s">
        <v>24</v>
      </c>
      <c r="G11" s="114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0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0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1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0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96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13"/>
      <c r="J50" s="1"/>
      <c r="K50" s="67"/>
      <c r="L50" s="4"/>
      <c r="M50" s="4"/>
      <c r="N50" s="11"/>
      <c r="O50" s="11"/>
      <c r="P50" s="11"/>
    </row>
    <row r="51" spans="1:16" ht="19.5" customHeight="1">
      <c r="A51" s="113"/>
      <c r="B51" s="113"/>
      <c r="C51" s="113"/>
      <c r="D51" s="113"/>
      <c r="E51" s="113"/>
      <c r="F51" s="113"/>
      <c r="G51" s="13"/>
      <c r="H51" s="113"/>
      <c r="I51" s="113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2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1"/>
      <c r="H53" s="2"/>
      <c r="I53" s="2"/>
      <c r="J53" s="2"/>
      <c r="K53" s="35"/>
    </row>
    <row r="54" spans="1:16" ht="18.75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C40" zoomScale="66" zoomScaleSheetLayoutView="66" workbookViewId="0">
      <selection activeCell="I44" sqref="I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19" t="s">
        <v>24</v>
      </c>
      <c r="G11" s="119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15" t="s">
        <v>0</v>
      </c>
      <c r="E12" s="115" t="s">
        <v>1</v>
      </c>
      <c r="F12" s="115" t="s">
        <v>1</v>
      </c>
      <c r="G12" s="115" t="s">
        <v>1</v>
      </c>
      <c r="H12" s="115" t="s">
        <v>1</v>
      </c>
      <c r="I12" s="115" t="s">
        <v>1</v>
      </c>
      <c r="J12" s="115" t="s">
        <v>1</v>
      </c>
      <c r="K12" s="70" t="s">
        <v>18</v>
      </c>
      <c r="L12" s="115" t="s">
        <v>17</v>
      </c>
      <c r="M12" s="115" t="s">
        <v>17</v>
      </c>
      <c r="N12" s="115" t="s">
        <v>1</v>
      </c>
      <c r="O12" s="115" t="s">
        <v>1</v>
      </c>
      <c r="P12" s="11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0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0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2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3342.24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3332.0569999999998</v>
      </c>
      <c r="J40" s="28">
        <f t="shared" ref="J40" si="8">J42+J43+J44+J49</f>
        <v>0</v>
      </c>
      <c r="K40" s="80">
        <f>E40/D40*1000</f>
        <v>45165.4054054054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2499.0119999999997</v>
      </c>
      <c r="F44" s="65">
        <v>3.968</v>
      </c>
      <c r="G44" s="65">
        <v>0</v>
      </c>
      <c r="H44" s="65">
        <v>0</v>
      </c>
      <c r="I44" s="65">
        <v>2495.0439999999999</v>
      </c>
      <c r="J44" s="65"/>
      <c r="K44" s="83">
        <f t="shared" si="5"/>
        <v>62475.299999999988</v>
      </c>
      <c r="L44" s="69">
        <f>(K44/28858)*100</f>
        <v>216.49213389701293</v>
      </c>
      <c r="M44" s="69">
        <f>(K44/28858)*100</f>
        <v>216.49213389701293</v>
      </c>
      <c r="N44" s="60"/>
      <c r="O44" s="60"/>
      <c r="P44" s="60"/>
      <c r="Q44" s="96">
        <f>28858-K44</f>
        <v>-33617.299999999988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18"/>
      <c r="J50" s="1"/>
      <c r="K50" s="67"/>
      <c r="L50" s="4"/>
      <c r="M50" s="4"/>
      <c r="N50" s="11"/>
      <c r="O50" s="11"/>
      <c r="P50" s="11"/>
    </row>
    <row r="51" spans="1:16" ht="19.5" customHeight="1">
      <c r="A51" s="118"/>
      <c r="B51" s="118"/>
      <c r="C51" s="118"/>
      <c r="D51" s="118"/>
      <c r="E51" s="118"/>
      <c r="F51" s="118"/>
      <c r="G51" s="13"/>
      <c r="H51" s="118"/>
      <c r="I51" s="11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6"/>
      <c r="H53" s="2"/>
      <c r="I53" s="2"/>
      <c r="J53" s="2"/>
      <c r="K53" s="35"/>
    </row>
    <row r="54" spans="1:16" ht="18.75">
      <c r="A54" s="116" t="s">
        <v>9</v>
      </c>
      <c r="B54" s="2"/>
      <c r="C54" s="2"/>
      <c r="D54" s="2"/>
      <c r="E54" s="2"/>
      <c r="F54" s="2"/>
      <c r="G54" s="11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27" t="s">
        <v>24</v>
      </c>
      <c r="G11" s="127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23" t="s">
        <v>0</v>
      </c>
      <c r="E12" s="123" t="s">
        <v>1</v>
      </c>
      <c r="F12" s="123" t="s">
        <v>1</v>
      </c>
      <c r="G12" s="123" t="s">
        <v>1</v>
      </c>
      <c r="H12" s="123" t="s">
        <v>1</v>
      </c>
      <c r="I12" s="123" t="s">
        <v>1</v>
      </c>
      <c r="J12" s="123" t="s">
        <v>1</v>
      </c>
      <c r="K12" s="70" t="s">
        <v>18</v>
      </c>
      <c r="L12" s="123" t="s">
        <v>17</v>
      </c>
      <c r="M12" s="123" t="s">
        <v>17</v>
      </c>
      <c r="N12" s="123" t="s">
        <v>1</v>
      </c>
      <c r="O12" s="123" t="s">
        <v>1</v>
      </c>
      <c r="P12" s="12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0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0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2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96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26"/>
      <c r="J50" s="1"/>
      <c r="K50" s="67"/>
      <c r="L50" s="4"/>
      <c r="M50" s="4"/>
      <c r="N50" s="11"/>
      <c r="O50" s="11"/>
      <c r="P50" s="11"/>
    </row>
    <row r="51" spans="1:16" ht="19.5" customHeight="1">
      <c r="A51" s="126"/>
      <c r="B51" s="126"/>
      <c r="C51" s="126"/>
      <c r="D51" s="126"/>
      <c r="E51" s="126"/>
      <c r="F51" s="126"/>
      <c r="G51" s="13"/>
      <c r="H51" s="126"/>
      <c r="I51" s="126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4"/>
      <c r="H53" s="2"/>
      <c r="I53" s="2"/>
      <c r="J53" s="2"/>
      <c r="K53" s="35"/>
    </row>
    <row r="54" spans="1:16" ht="18.75">
      <c r="A54" s="124" t="s">
        <v>9</v>
      </c>
      <c r="B54" s="2"/>
      <c r="C54" s="2"/>
      <c r="D54" s="2"/>
      <c r="E54" s="2"/>
      <c r="F54" s="2"/>
      <c r="G54" s="124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6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0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1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30" t="s">
        <v>24</v>
      </c>
      <c r="G11" s="130" t="s">
        <v>22</v>
      </c>
      <c r="H11" s="5" t="s">
        <v>23</v>
      </c>
      <c r="I11" s="5" t="s">
        <v>44</v>
      </c>
      <c r="J11" s="238"/>
      <c r="K11" s="242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29" t="s">
        <v>0</v>
      </c>
      <c r="E12" s="129" t="s">
        <v>1</v>
      </c>
      <c r="F12" s="129" t="s">
        <v>1</v>
      </c>
      <c r="G12" s="129" t="s">
        <v>1</v>
      </c>
      <c r="H12" s="129" t="s">
        <v>1</v>
      </c>
      <c r="I12" s="129" t="s">
        <v>1</v>
      </c>
      <c r="J12" s="129" t="s">
        <v>1</v>
      </c>
      <c r="K12" s="70" t="s">
        <v>18</v>
      </c>
      <c r="L12" s="129" t="s">
        <v>17</v>
      </c>
      <c r="M12" s="129" t="s">
        <v>17</v>
      </c>
      <c r="N12" s="129" t="s">
        <v>1</v>
      </c>
      <c r="O12" s="129" t="s">
        <v>1</v>
      </c>
      <c r="P12" s="12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0">
        <f>E17+E18+E19+E24</f>
        <v>12924.842000000001</v>
      </c>
      <c r="F15" s="38">
        <f t="shared" si="0"/>
        <v>8.1289999999999996</v>
      </c>
      <c r="G15" s="38">
        <f>G17+G18+G19+G24</f>
        <v>98.929999999999993</v>
      </c>
      <c r="H15" s="38">
        <f>H17+H18+H19+H24</f>
        <v>11064.054</v>
      </c>
      <c r="I15" s="38">
        <f t="shared" si="0"/>
        <v>1753.729</v>
      </c>
      <c r="J15" s="38">
        <f t="shared" si="0"/>
        <v>0</v>
      </c>
      <c r="K15" s="78">
        <f>E15/D15*1000</f>
        <v>19007.120588235295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383.38800000000003</v>
      </c>
      <c r="F17" s="39">
        <v>0</v>
      </c>
      <c r="G17" s="39">
        <v>6.8479999999999999</v>
      </c>
      <c r="H17" s="39">
        <v>376.54</v>
      </c>
      <c r="I17" s="39"/>
      <c r="J17" s="39"/>
      <c r="K17" s="40">
        <f>(E17/D17)*1000</f>
        <v>31949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732.14</v>
      </c>
      <c r="F18" s="43">
        <v>5.09</v>
      </c>
      <c r="G18" s="39"/>
      <c r="H18" s="39">
        <v>727.05</v>
      </c>
      <c r="I18" s="39"/>
      <c r="J18" s="39"/>
      <c r="K18" s="40">
        <f t="shared" ref="K18:K24" si="1">(E18/D18)*1000</f>
        <v>30505.833333333332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5721.643</v>
      </c>
      <c r="F19" s="39">
        <v>3.0390000000000001</v>
      </c>
      <c r="G19" s="39">
        <v>92.081999999999994</v>
      </c>
      <c r="H19" s="39">
        <v>5626.5219999999999</v>
      </c>
      <c r="I19" s="39">
        <v>0</v>
      </c>
      <c r="J19" s="39"/>
      <c r="K19" s="81">
        <f t="shared" si="1"/>
        <v>25317.004424778763</v>
      </c>
      <c r="L19" s="43">
        <f>(K19/26715)*100</f>
        <v>94.767001402877654</v>
      </c>
      <c r="M19" s="43">
        <f>(K19/26715)*100</f>
        <v>94.767001402877654</v>
      </c>
      <c r="N19" s="56">
        <v>20.091750000000001</v>
      </c>
      <c r="O19" s="19"/>
      <c r="P19" s="19"/>
      <c r="Q19" s="90">
        <f>26715-K19</f>
        <v>1397.9955752212372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6087.6710000000003</v>
      </c>
      <c r="F24" s="39">
        <v>0</v>
      </c>
      <c r="G24" s="39"/>
      <c r="H24" s="39">
        <v>4333.942</v>
      </c>
      <c r="I24" s="39">
        <v>1753.729</v>
      </c>
      <c r="J24" s="39"/>
      <c r="K24" s="40">
        <f t="shared" si="1"/>
        <v>14563.806220095694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98">
        <f>D28+D29+D30+D37+D38</f>
        <v>840.8</v>
      </c>
      <c r="E26" s="45">
        <f t="shared" ref="E26:J26" si="3">E28+E29+E30+E37+E38</f>
        <v>9365.357</v>
      </c>
      <c r="F26" s="45">
        <f t="shared" si="3"/>
        <v>87.94</v>
      </c>
      <c r="G26" s="45">
        <f>G28+G29+G30+G37+G38</f>
        <v>177.44800000000001</v>
      </c>
      <c r="H26" s="45">
        <f>H28+H29+H30+H37+H38</f>
        <v>9099.969000000001</v>
      </c>
      <c r="I26" s="45">
        <f t="shared" si="3"/>
        <v>0</v>
      </c>
      <c r="J26" s="45">
        <f t="shared" si="3"/>
        <v>0</v>
      </c>
      <c r="K26" s="79">
        <f>E26/D26*1000</f>
        <v>11138.626308277831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1100.54</v>
      </c>
      <c r="F28" s="46">
        <v>29.524999999999999</v>
      </c>
      <c r="G28" s="46">
        <v>2.9239999999999999</v>
      </c>
      <c r="H28" s="46">
        <v>1068.0909999999999</v>
      </c>
      <c r="I28" s="46"/>
      <c r="J28" s="46"/>
      <c r="K28" s="47">
        <f>(E28/D28)*1000</f>
        <v>47849.565217391304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878.20400000000006</v>
      </c>
      <c r="F29" s="46">
        <v>11.891999999999999</v>
      </c>
      <c r="G29" s="46">
        <v>0</v>
      </c>
      <c r="H29" s="46">
        <v>866.31200000000001</v>
      </c>
      <c r="I29" s="46"/>
      <c r="J29" s="46"/>
      <c r="K29" s="47">
        <f t="shared" ref="K29:K49" si="5">(E29/D29)*1000</f>
        <v>19515.644444444446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3638.2869999999998</v>
      </c>
      <c r="F30" s="46">
        <v>46.523000000000003</v>
      </c>
      <c r="G30" s="46">
        <v>174.524</v>
      </c>
      <c r="H30" s="46">
        <v>3417.24</v>
      </c>
      <c r="I30" s="46"/>
      <c r="J30" s="46"/>
      <c r="K30" s="82">
        <f>(E30/D30)*1000</f>
        <v>8325.5995423340955</v>
      </c>
      <c r="L30" s="55">
        <f>(K30/28858)*100</f>
        <v>28.850230585397796</v>
      </c>
      <c r="M30" s="55">
        <f>(K30/28858)*100</f>
        <v>28.850230585397796</v>
      </c>
      <c r="N30" s="58" t="s">
        <v>58</v>
      </c>
      <c r="O30" s="24"/>
      <c r="P30" s="24"/>
      <c r="Q30" s="122">
        <f>28858-K30</f>
        <v>20532.400457665906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97">
        <v>405.9</v>
      </c>
      <c r="E32" s="46">
        <f>F32+G32+H32</f>
        <v>3382.5439999999999</v>
      </c>
      <c r="F32" s="52">
        <v>45.491999999999997</v>
      </c>
      <c r="G32" s="52">
        <v>174.524</v>
      </c>
      <c r="H32" s="52">
        <v>3162.5279999999998</v>
      </c>
      <c r="I32" s="52"/>
      <c r="J32" s="52"/>
      <c r="K32" s="47">
        <f>(E32/D32)*1000</f>
        <v>8333.4417344173435</v>
      </c>
      <c r="L32" s="55">
        <f>(K32/28858)*100</f>
        <v>28.8774056913762</v>
      </c>
      <c r="M32" s="55">
        <f>(K32/28858)*100</f>
        <v>28.8774056913762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99">
        <v>8.8000000000000007</v>
      </c>
      <c r="E37" s="46">
        <f t="shared" si="4"/>
        <v>161.46799999999999</v>
      </c>
      <c r="F37" s="46">
        <v>0</v>
      </c>
      <c r="G37" s="46">
        <v>0</v>
      </c>
      <c r="H37" s="46">
        <v>161.46799999999999</v>
      </c>
      <c r="I37" s="46"/>
      <c r="J37" s="46"/>
      <c r="K37" s="47">
        <f t="shared" si="5"/>
        <v>18348.63636363636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3586.8580000000002</v>
      </c>
      <c r="F38" s="46">
        <v>0</v>
      </c>
      <c r="G38" s="46">
        <v>0</v>
      </c>
      <c r="H38" s="46">
        <v>3586.8580000000002</v>
      </c>
      <c r="I38" s="46"/>
      <c r="J38" s="46"/>
      <c r="K38" s="47">
        <f t="shared" si="5"/>
        <v>10968.984709480123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1189.2150000000001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1181.002</v>
      </c>
      <c r="J40" s="28">
        <f t="shared" ref="J40" si="8">J42+J43+J44+J49</f>
        <v>0</v>
      </c>
      <c r="K40" s="80">
        <f>E40/D40*1000</f>
        <v>15856.2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144.29999999999998</v>
      </c>
      <c r="F42" s="65">
        <v>3.2709999999999999</v>
      </c>
      <c r="G42" s="65">
        <v>0</v>
      </c>
      <c r="H42" s="65">
        <v>0</v>
      </c>
      <c r="I42" s="65">
        <v>141.029</v>
      </c>
      <c r="J42" s="65"/>
      <c r="K42" s="66">
        <f t="shared" si="5"/>
        <v>36074.999999999993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87.022999999999996</v>
      </c>
      <c r="F43" s="65">
        <v>2.944</v>
      </c>
      <c r="G43" s="65">
        <v>0</v>
      </c>
      <c r="H43" s="65">
        <v>0</v>
      </c>
      <c r="I43" s="65">
        <v>84.078999999999994</v>
      </c>
      <c r="J43" s="65"/>
      <c r="K43" s="66">
        <f t="shared" si="5"/>
        <v>29007.666666666664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522.05500000000006</v>
      </c>
      <c r="F44" s="65">
        <v>1.998</v>
      </c>
      <c r="G44" s="65">
        <v>0</v>
      </c>
      <c r="H44" s="65">
        <v>0</v>
      </c>
      <c r="I44" s="65">
        <v>520.05700000000002</v>
      </c>
      <c r="J44" s="65"/>
      <c r="K44" s="83">
        <f t="shared" si="5"/>
        <v>12733.048780487807</v>
      </c>
      <c r="L44" s="69">
        <f>(K44/28858)*100</f>
        <v>44.123115879436575</v>
      </c>
      <c r="M44" s="69">
        <f>(K44/28858)*100</f>
        <v>44.123115879436575</v>
      </c>
      <c r="N44" s="60"/>
      <c r="O44" s="60"/>
      <c r="P44" s="60"/>
      <c r="Q44" s="96">
        <f>28858-K44</f>
        <v>16124.951219512193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435.83699999999999</v>
      </c>
      <c r="F49" s="65">
        <v>0</v>
      </c>
      <c r="G49" s="65">
        <v>0</v>
      </c>
      <c r="H49" s="65">
        <v>0</v>
      </c>
      <c r="I49" s="65">
        <v>435.83699999999999</v>
      </c>
      <c r="J49" s="65"/>
      <c r="K49" s="66">
        <f t="shared" si="5"/>
        <v>16142.111111111109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28"/>
      <c r="J50" s="1"/>
      <c r="K50" s="67"/>
      <c r="L50" s="4"/>
      <c r="M50" s="4"/>
      <c r="N50" s="11"/>
      <c r="O50" s="11"/>
      <c r="P50" s="11"/>
    </row>
    <row r="51" spans="1:16" ht="19.5" customHeight="1">
      <c r="A51" s="128"/>
      <c r="B51" s="128"/>
      <c r="C51" s="128"/>
      <c r="D51" s="128"/>
      <c r="E51" s="128"/>
      <c r="F51" s="128"/>
      <c r="G51" s="13"/>
      <c r="H51" s="128"/>
      <c r="I51" s="12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2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31"/>
      <c r="H53" s="2"/>
      <c r="I53" s="2"/>
      <c r="J53" s="2"/>
      <c r="K53" s="35"/>
    </row>
    <row r="54" spans="1:16" ht="18.75">
      <c r="A54" s="131" t="s">
        <v>9</v>
      </c>
      <c r="B54" s="2"/>
      <c r="C54" s="2"/>
      <c r="D54" s="2"/>
      <c r="E54" s="2"/>
      <c r="F54" s="2"/>
      <c r="G54" s="131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44" sqref="A44:XFD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154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38"/>
      <c r="M1" s="3"/>
    </row>
    <row r="2" spans="1:16" ht="18.75">
      <c r="A2" s="231" t="s">
        <v>40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18.75">
      <c r="A3" s="231" t="s">
        <v>48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6" ht="18.75">
      <c r="A4" s="247" t="s">
        <v>67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6">
      <c r="A5" s="233" t="s">
        <v>10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6" ht="18.75">
      <c r="A6" s="234" t="s">
        <v>49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>
      <c r="A7" s="235" t="s">
        <v>25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</row>
    <row r="8" spans="1:16">
      <c r="K8" s="138"/>
    </row>
    <row r="9" spans="1:16" ht="27" customHeight="1">
      <c r="A9" s="225" t="s">
        <v>11</v>
      </c>
      <c r="B9" s="229" t="s">
        <v>27</v>
      </c>
      <c r="C9" s="230"/>
      <c r="D9" s="226" t="s">
        <v>12</v>
      </c>
      <c r="E9" s="229" t="s">
        <v>52</v>
      </c>
      <c r="F9" s="236"/>
      <c r="G9" s="236"/>
      <c r="H9" s="236"/>
      <c r="I9" s="236"/>
      <c r="J9" s="236"/>
      <c r="K9" s="248" t="s">
        <v>13</v>
      </c>
      <c r="L9" s="243" t="s">
        <v>29</v>
      </c>
      <c r="M9" s="243" t="s">
        <v>30</v>
      </c>
      <c r="N9" s="224" t="s">
        <v>31</v>
      </c>
      <c r="O9" s="224"/>
      <c r="P9" s="224"/>
    </row>
    <row r="10" spans="1:16" ht="88.5" customHeight="1">
      <c r="A10" s="225"/>
      <c r="B10" s="226" t="s">
        <v>21</v>
      </c>
      <c r="C10" s="226" t="s">
        <v>41</v>
      </c>
      <c r="D10" s="246"/>
      <c r="E10" s="226" t="s">
        <v>21</v>
      </c>
      <c r="F10" s="227" t="s">
        <v>20</v>
      </c>
      <c r="G10" s="236"/>
      <c r="H10" s="236"/>
      <c r="I10" s="7"/>
      <c r="J10" s="226" t="s">
        <v>19</v>
      </c>
      <c r="K10" s="249"/>
      <c r="L10" s="244"/>
      <c r="M10" s="244"/>
      <c r="N10" s="224"/>
      <c r="O10" s="224"/>
      <c r="P10" s="224"/>
    </row>
    <row r="11" spans="1:16" ht="276" customHeight="1">
      <c r="A11" s="225"/>
      <c r="B11" s="238"/>
      <c r="C11" s="238"/>
      <c r="D11" s="246"/>
      <c r="E11" s="237"/>
      <c r="F11" s="137" t="s">
        <v>24</v>
      </c>
      <c r="G11" s="137" t="s">
        <v>22</v>
      </c>
      <c r="H11" s="5" t="s">
        <v>23</v>
      </c>
      <c r="I11" s="5" t="s">
        <v>44</v>
      </c>
      <c r="J11" s="238"/>
      <c r="K11" s="250"/>
      <c r="L11" s="245"/>
      <c r="M11" s="245"/>
      <c r="N11" s="8" t="s">
        <v>45</v>
      </c>
      <c r="O11" s="8" t="s">
        <v>46</v>
      </c>
      <c r="P11" s="8" t="s">
        <v>47</v>
      </c>
    </row>
    <row r="12" spans="1:16" ht="19.5" customHeight="1">
      <c r="A12" s="226"/>
      <c r="B12" s="227" t="s">
        <v>28</v>
      </c>
      <c r="C12" s="228"/>
      <c r="D12" s="133" t="s">
        <v>0</v>
      </c>
      <c r="E12" s="133" t="s">
        <v>1</v>
      </c>
      <c r="F12" s="133" t="s">
        <v>1</v>
      </c>
      <c r="G12" s="133" t="s">
        <v>1</v>
      </c>
      <c r="H12" s="133" t="s">
        <v>1</v>
      </c>
      <c r="I12" s="133" t="s">
        <v>1</v>
      </c>
      <c r="J12" s="133" t="s">
        <v>1</v>
      </c>
      <c r="K12" s="139" t="s">
        <v>18</v>
      </c>
      <c r="L12" s="133" t="s">
        <v>17</v>
      </c>
      <c r="M12" s="133" t="s">
        <v>17</v>
      </c>
      <c r="N12" s="133" t="s">
        <v>1</v>
      </c>
      <c r="O12" s="133" t="s">
        <v>1</v>
      </c>
      <c r="P12" s="13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140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141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872.45</v>
      </c>
      <c r="C15" s="16" t="s">
        <v>37</v>
      </c>
      <c r="D15" s="38">
        <f t="shared" ref="D15:J15" si="0">D17+D18+D19+D24</f>
        <v>686</v>
      </c>
      <c r="E15" s="120">
        <f>E17+E18+E19+E24</f>
        <v>13759.307000000001</v>
      </c>
      <c r="F15" s="38">
        <f t="shared" si="0"/>
        <v>10.155000000000001</v>
      </c>
      <c r="G15" s="38">
        <f>G17+G18+G19+G24</f>
        <v>98.034999999999997</v>
      </c>
      <c r="H15" s="38">
        <f>H17+H18+H19+H24</f>
        <v>11964.562</v>
      </c>
      <c r="I15" s="38">
        <f t="shared" si="0"/>
        <v>1686.5550000000001</v>
      </c>
      <c r="J15" s="38">
        <f t="shared" si="0"/>
        <v>0</v>
      </c>
      <c r="K15" s="142">
        <f>E15/D15*1000</f>
        <v>20057.298833819241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143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501.20799999999997</v>
      </c>
      <c r="F17" s="39">
        <v>0</v>
      </c>
      <c r="G17" s="39">
        <v>4.8780000000000001</v>
      </c>
      <c r="H17" s="39">
        <v>496.33</v>
      </c>
      <c r="I17" s="39"/>
      <c r="J17" s="39"/>
      <c r="K17" s="143">
        <f>(E17/D17)*1000</f>
        <v>41767.333333333336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39">
        <v>24</v>
      </c>
      <c r="E18" s="43">
        <f>F18+G18+H18+J18</f>
        <v>990.99599999999998</v>
      </c>
      <c r="F18" s="43">
        <v>5.09</v>
      </c>
      <c r="G18" s="39"/>
      <c r="H18" s="39">
        <v>985.90599999999995</v>
      </c>
      <c r="I18" s="39"/>
      <c r="J18" s="39"/>
      <c r="K18" s="143">
        <f t="shared" ref="K18:K24" si="1">(E18/D18)*1000</f>
        <v>41291.5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278.85000000000002</v>
      </c>
      <c r="C19" s="38"/>
      <c r="D19" s="39">
        <v>225</v>
      </c>
      <c r="E19" s="39">
        <f>F19+G19+H19+J19</f>
        <v>6557.402</v>
      </c>
      <c r="F19" s="39">
        <v>5.0650000000000004</v>
      </c>
      <c r="G19" s="39">
        <v>93.156999999999996</v>
      </c>
      <c r="H19" s="39">
        <v>6459.18</v>
      </c>
      <c r="I19" s="39">
        <v>0</v>
      </c>
      <c r="J19" s="39"/>
      <c r="K19" s="144">
        <f t="shared" si="1"/>
        <v>29144.008888888889</v>
      </c>
      <c r="L19" s="43">
        <f>(K19/26715)*100</f>
        <v>109.09230353317945</v>
      </c>
      <c r="M19" s="43">
        <f>(K19/26715)*100</f>
        <v>109.09230353317945</v>
      </c>
      <c r="N19" s="56">
        <v>20.091750000000001</v>
      </c>
      <c r="O19" s="19"/>
      <c r="P19" s="19"/>
      <c r="Q19" s="90">
        <f>26715-K19</f>
        <v>-2429.0088888888895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143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143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143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143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557.85</v>
      </c>
      <c r="C24" s="16" t="s">
        <v>37</v>
      </c>
      <c r="D24" s="39">
        <v>425</v>
      </c>
      <c r="E24" s="39">
        <f>H24+I24</f>
        <v>5709.701</v>
      </c>
      <c r="F24" s="39">
        <v>0</v>
      </c>
      <c r="G24" s="39"/>
      <c r="H24" s="39">
        <v>4023.1460000000002</v>
      </c>
      <c r="I24" s="39">
        <v>1686.5550000000001</v>
      </c>
      <c r="J24" s="39"/>
      <c r="K24" s="143">
        <f t="shared" si="1"/>
        <v>13434.590588235293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145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1221.51</v>
      </c>
      <c r="C26" s="25" t="s">
        <v>37</v>
      </c>
      <c r="D26" s="98">
        <f>D28+D29+D30+D37+D38</f>
        <v>835.8</v>
      </c>
      <c r="E26" s="45">
        <f t="shared" ref="E26:J26" si="3">E28+E29+E30+E37+E38</f>
        <v>25718.920000000002</v>
      </c>
      <c r="F26" s="45">
        <f t="shared" si="3"/>
        <v>85.741</v>
      </c>
      <c r="G26" s="45">
        <f>G28+G29+G30+G37+G38</f>
        <v>182.61700000000002</v>
      </c>
      <c r="H26" s="45">
        <f>H28+H29+H30+H37+H38</f>
        <v>25450.562000000002</v>
      </c>
      <c r="I26" s="45">
        <f t="shared" si="3"/>
        <v>0</v>
      </c>
      <c r="J26" s="45">
        <f t="shared" si="3"/>
        <v>0</v>
      </c>
      <c r="K26" s="146">
        <f>E26/D26*1000</f>
        <v>30771.620004785836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145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1392.91</v>
      </c>
      <c r="F28" s="46">
        <v>29.524999999999999</v>
      </c>
      <c r="G28" s="46">
        <v>2.9950000000000001</v>
      </c>
      <c r="H28" s="46">
        <v>1360.39</v>
      </c>
      <c r="I28" s="46"/>
      <c r="J28" s="46"/>
      <c r="K28" s="145">
        <f>(E28/D28)*1000</f>
        <v>60561.304347826088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45.3</v>
      </c>
      <c r="C29" s="25" t="s">
        <v>37</v>
      </c>
      <c r="D29" s="46">
        <v>43</v>
      </c>
      <c r="E29" s="46">
        <f t="shared" ref="E29:E38" si="4">F29+G29+H29</f>
        <v>2467.0729999999999</v>
      </c>
      <c r="F29" s="46">
        <v>11.891999999999999</v>
      </c>
      <c r="G29" s="46">
        <v>0</v>
      </c>
      <c r="H29" s="46">
        <v>2455.181</v>
      </c>
      <c r="I29" s="46"/>
      <c r="J29" s="46"/>
      <c r="K29" s="145">
        <f t="shared" ref="K29:K49" si="5">(E29/D29)*1000</f>
        <v>57373.790697674413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730.26</v>
      </c>
      <c r="C30" s="45">
        <v>17.149999999999999</v>
      </c>
      <c r="D30" s="46">
        <v>432</v>
      </c>
      <c r="E30" s="46">
        <f>F30+G30+H30</f>
        <v>17172.002</v>
      </c>
      <c r="F30" s="46">
        <v>44.323999999999998</v>
      </c>
      <c r="G30" s="46">
        <v>179.62200000000001</v>
      </c>
      <c r="H30" s="46">
        <v>16948.056</v>
      </c>
      <c r="I30" s="46"/>
      <c r="J30" s="46"/>
      <c r="K30" s="147">
        <f>(E30/D30)*1000</f>
        <v>39750.004629629628</v>
      </c>
      <c r="L30" s="55">
        <f>(K30/29818)*100</f>
        <v>133.30875521372872</v>
      </c>
      <c r="M30" s="55">
        <f>(K30/29818)*100</f>
        <v>133.30875521372872</v>
      </c>
      <c r="N30" s="58" t="s">
        <v>58</v>
      </c>
      <c r="O30" s="24"/>
      <c r="P30" s="24"/>
      <c r="Q30" s="122">
        <f>28858-K30</f>
        <v>-10892.004629629628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145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624.57000000000005</v>
      </c>
      <c r="C32" s="48">
        <v>17.149999999999999</v>
      </c>
      <c r="D32" s="97">
        <v>401.75</v>
      </c>
      <c r="E32" s="46">
        <f>F32+G32+H32</f>
        <v>15654.07</v>
      </c>
      <c r="F32" s="52">
        <v>43.292000000000002</v>
      </c>
      <c r="G32" s="52"/>
      <c r="H32" s="52">
        <v>15610.778</v>
      </c>
      <c r="I32" s="52"/>
      <c r="J32" s="52"/>
      <c r="K32" s="145">
        <f>(E32/D32)*1000</f>
        <v>38964.704418170506</v>
      </c>
      <c r="L32" s="55">
        <f>(K32/29818)*100</f>
        <v>130.67511039697669</v>
      </c>
      <c r="M32" s="55">
        <f>(K32/29818)*100</f>
        <v>130.67511039697669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145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145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145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145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14.25</v>
      </c>
      <c r="C37" s="25" t="s">
        <v>37</v>
      </c>
      <c r="D37" s="99">
        <v>10.3</v>
      </c>
      <c r="E37" s="46">
        <f t="shared" si="4"/>
        <v>237.273</v>
      </c>
      <c r="F37" s="46">
        <v>0</v>
      </c>
      <c r="G37" s="46"/>
      <c r="H37" s="46">
        <v>237.273</v>
      </c>
      <c r="I37" s="46"/>
      <c r="J37" s="46"/>
      <c r="K37" s="145">
        <f t="shared" si="5"/>
        <v>23036.213592233009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408.7</v>
      </c>
      <c r="C38" s="25" t="s">
        <v>37</v>
      </c>
      <c r="D38" s="46">
        <v>327.5</v>
      </c>
      <c r="E38" s="46">
        <f t="shared" si="4"/>
        <v>4449.6620000000003</v>
      </c>
      <c r="F38" s="46">
        <v>0</v>
      </c>
      <c r="G38" s="46">
        <v>0</v>
      </c>
      <c r="H38" s="46">
        <v>4449.6620000000003</v>
      </c>
      <c r="I38" s="46"/>
      <c r="J38" s="46"/>
      <c r="K38" s="145">
        <f t="shared" si="5"/>
        <v>13586.754198473283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148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121.38</v>
      </c>
      <c r="C40" s="32" t="s">
        <v>37</v>
      </c>
      <c r="D40" s="28">
        <f t="shared" ref="D40:H40" si="7">D42+D43+D44+D49</f>
        <v>79.5</v>
      </c>
      <c r="E40" s="28">
        <f>E42+E43+E44+E49</f>
        <v>2509.8503000000001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2501.6372999999999</v>
      </c>
      <c r="J40" s="28">
        <f t="shared" ref="J40" si="8">J42+J43+J44+J49</f>
        <v>0</v>
      </c>
      <c r="K40" s="149">
        <f>E40/D40*1000</f>
        <v>31570.444025157234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148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218.91499999999999</v>
      </c>
      <c r="F42" s="65">
        <v>3.2709999999999999</v>
      </c>
      <c r="G42" s="65">
        <v>0</v>
      </c>
      <c r="H42" s="65">
        <v>0</v>
      </c>
      <c r="I42" s="65">
        <v>215.64400000000001</v>
      </c>
      <c r="J42" s="65"/>
      <c r="K42" s="148">
        <f t="shared" si="5"/>
        <v>54728.75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133.56699999999998</v>
      </c>
      <c r="F43" s="65">
        <v>2.944</v>
      </c>
      <c r="G43" s="65">
        <v>0</v>
      </c>
      <c r="H43" s="65">
        <v>0</v>
      </c>
      <c r="I43" s="65">
        <v>130.62299999999999</v>
      </c>
      <c r="J43" s="65"/>
      <c r="K43" s="148">
        <f t="shared" si="5"/>
        <v>44522.333333333328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69.03</v>
      </c>
      <c r="C44" s="63">
        <v>6.5</v>
      </c>
      <c r="D44" s="65">
        <v>40.5</v>
      </c>
      <c r="E44" s="65">
        <f t="shared" ref="E44:E49" si="9">F44+G44+H44+I44</f>
        <v>1708.1683</v>
      </c>
      <c r="F44" s="65">
        <v>1.998</v>
      </c>
      <c r="G44" s="65">
        <v>0</v>
      </c>
      <c r="H44" s="65">
        <v>0</v>
      </c>
      <c r="I44" s="65">
        <v>1706.1703</v>
      </c>
      <c r="J44" s="65"/>
      <c r="K44" s="150">
        <f t="shared" si="5"/>
        <v>42176.995061728398</v>
      </c>
      <c r="L44" s="69">
        <f>(K44/28858)*100</f>
        <v>146.15356248433156</v>
      </c>
      <c r="M44" s="69">
        <f>(K44/28858)*100</f>
        <v>146.15356248433156</v>
      </c>
      <c r="N44" s="60"/>
      <c r="O44" s="60"/>
      <c r="P44" s="60"/>
      <c r="Q44" s="96">
        <f>28858-K44</f>
        <v>-13318.995061728398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148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148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148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148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45.35</v>
      </c>
      <c r="C49" s="32" t="s">
        <v>37</v>
      </c>
      <c r="D49" s="65">
        <v>32</v>
      </c>
      <c r="E49" s="65">
        <f t="shared" si="9"/>
        <v>449.2</v>
      </c>
      <c r="F49" s="65">
        <v>0</v>
      </c>
      <c r="G49" s="65">
        <v>0</v>
      </c>
      <c r="H49" s="65">
        <v>0</v>
      </c>
      <c r="I49" s="65">
        <v>449.2</v>
      </c>
      <c r="J49" s="65"/>
      <c r="K49" s="148">
        <f t="shared" si="5"/>
        <v>14037.5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39" t="s">
        <v>55</v>
      </c>
      <c r="B50" s="239"/>
      <c r="C50" s="239"/>
      <c r="D50" s="239"/>
      <c r="E50" s="239"/>
      <c r="F50" s="239"/>
      <c r="G50" s="239"/>
      <c r="H50" s="239"/>
      <c r="I50" s="136"/>
      <c r="J50" s="1"/>
      <c r="K50" s="151"/>
      <c r="L50" s="4"/>
      <c r="M50" s="4"/>
      <c r="N50" s="11"/>
      <c r="O50" s="11"/>
      <c r="P50" s="11"/>
    </row>
    <row r="51" spans="1:16" ht="19.5" customHeight="1">
      <c r="A51" s="136"/>
      <c r="B51" s="136"/>
      <c r="C51" s="136"/>
      <c r="D51" s="136"/>
      <c r="E51" s="136"/>
      <c r="F51" s="136"/>
      <c r="G51" s="13"/>
      <c r="H51" s="136"/>
      <c r="I51" s="136"/>
      <c r="J51" s="1"/>
      <c r="K51" s="151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5"/>
      <c r="H52" s="73"/>
      <c r="I52" s="73"/>
      <c r="J52" s="73"/>
      <c r="K52" s="152"/>
    </row>
    <row r="53" spans="1:16" ht="18.75">
      <c r="A53" s="2"/>
      <c r="B53" s="2"/>
      <c r="C53" s="2"/>
      <c r="D53" s="9" t="s">
        <v>8</v>
      </c>
      <c r="E53" s="2"/>
      <c r="F53" s="2"/>
      <c r="G53" s="134"/>
      <c r="H53" s="2"/>
      <c r="I53" s="2"/>
      <c r="J53" s="2"/>
      <c r="K53" s="153"/>
    </row>
    <row r="54" spans="1:16" ht="18.75">
      <c r="A54" s="134" t="s">
        <v>9</v>
      </c>
      <c r="B54" s="2"/>
      <c r="C54" s="2"/>
      <c r="D54" s="2"/>
      <c r="E54" s="2"/>
      <c r="F54" s="2"/>
      <c r="G54" s="134"/>
      <c r="H54" s="2"/>
      <c r="I54" s="2"/>
      <c r="J54" s="2"/>
      <c r="K54" s="138"/>
    </row>
    <row r="55" spans="1:16">
      <c r="K55" s="138"/>
    </row>
    <row r="56" spans="1:16">
      <c r="K56" s="138"/>
    </row>
    <row r="57" spans="1:16" ht="18.75">
      <c r="A57" s="2"/>
      <c r="K57" s="138"/>
    </row>
    <row r="58" spans="1:16" ht="18.75">
      <c r="A58" s="2"/>
      <c r="K58" s="138"/>
    </row>
    <row r="59" spans="1:16">
      <c r="K59" s="138"/>
    </row>
    <row r="60" spans="1:16">
      <c r="K60" s="138"/>
    </row>
    <row r="61" spans="1:16">
      <c r="K61" s="138"/>
    </row>
    <row r="62" spans="1:16">
      <c r="K62" s="138"/>
    </row>
    <row r="63" spans="1:16">
      <c r="K63" s="138"/>
    </row>
    <row r="64" spans="1:16">
      <c r="K64" s="138"/>
    </row>
    <row r="65" spans="1:11">
      <c r="K65" s="138"/>
    </row>
    <row r="66" spans="1:11">
      <c r="K66" s="138"/>
    </row>
    <row r="67" spans="1:11" ht="18.75">
      <c r="A67" s="2" t="s">
        <v>51</v>
      </c>
      <c r="K67" s="138"/>
    </row>
    <row r="68" spans="1:11" ht="18.75">
      <c r="A68" s="2" t="s">
        <v>57</v>
      </c>
      <c r="K68" s="138"/>
    </row>
    <row r="69" spans="1:11">
      <c r="K69" s="13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МОНИТОРИН ЗА 2018 ГОД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2018-12-24T11:51:18Z</cp:lastPrinted>
  <dcterms:created xsi:type="dcterms:W3CDTF">2013-04-16T11:53:23Z</dcterms:created>
  <dcterms:modified xsi:type="dcterms:W3CDTF">2018-12-27T07:01:04Z</dcterms:modified>
</cp:coreProperties>
</file>