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75" windowWidth="18975" windowHeight="10425" activeTab="6"/>
  </bookViews>
  <sheets>
    <sheet name="январь 2020" sheetId="13" r:id="rId1"/>
    <sheet name="февраль 2020" sheetId="14" r:id="rId2"/>
    <sheet name="март 2020" sheetId="15" r:id="rId3"/>
    <sheet name="апрель 2020 " sheetId="16" r:id="rId4"/>
    <sheet name="Май Новая форма" sheetId="17" r:id="rId5"/>
    <sheet name="июнь" sheetId="18" r:id="rId6"/>
    <sheet name="июль" sheetId="19" r:id="rId7"/>
  </sheets>
  <definedNames>
    <definedName name="_xlnm.Print_Area" localSheetId="3">'апрель 2020 '!$A$1:$L$66</definedName>
    <definedName name="_xlnm.Print_Area" localSheetId="6">июль!$A$1:$L$63</definedName>
    <definedName name="_xlnm.Print_Area" localSheetId="5">июнь!$A$1:$L$63</definedName>
    <definedName name="_xlnm.Print_Area" localSheetId="4">'Май Новая форма'!$A$1:$L$63</definedName>
    <definedName name="_xlnm.Print_Area" localSheetId="2">'март 2020'!$A$1:$L$66</definedName>
    <definedName name="_xlnm.Print_Area" localSheetId="1">'февраль 2020'!$A$1:$L$66</definedName>
    <definedName name="_xlnm.Print_Area" localSheetId="0">'январь 2020'!$A$1:$L$66</definedName>
  </definedNames>
  <calcPr calcId="124519"/>
</workbook>
</file>

<file path=xl/calcChain.xml><?xml version="1.0" encoding="utf-8"?>
<calcChain xmlns="http://schemas.openxmlformats.org/spreadsheetml/2006/main">
  <c r="L48" i="19"/>
  <c r="L32" l="1"/>
  <c r="L19" l="1"/>
  <c r="E19"/>
  <c r="J19" s="1"/>
  <c r="E55"/>
  <c r="J55" s="1"/>
  <c r="J54"/>
  <c r="E54"/>
  <c r="E53"/>
  <c r="J53" s="1"/>
  <c r="J52"/>
  <c r="E52"/>
  <c r="E51"/>
  <c r="J51" s="1"/>
  <c r="E50"/>
  <c r="J50" s="1"/>
  <c r="E48"/>
  <c r="J48" s="1"/>
  <c r="E47"/>
  <c r="J47" s="1"/>
  <c r="E46"/>
  <c r="J46" s="1"/>
  <c r="H44"/>
  <c r="F44"/>
  <c r="D44"/>
  <c r="B44"/>
  <c r="E41"/>
  <c r="J41" s="1"/>
  <c r="E40"/>
  <c r="J40" s="1"/>
  <c r="J39"/>
  <c r="E39"/>
  <c r="E38"/>
  <c r="J38" s="1"/>
  <c r="J37"/>
  <c r="E37"/>
  <c r="E36"/>
  <c r="J36" s="1"/>
  <c r="J35"/>
  <c r="E35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J24"/>
  <c r="E24"/>
  <c r="E23"/>
  <c r="J23" s="1"/>
  <c r="J22"/>
  <c r="E22"/>
  <c r="E21"/>
  <c r="J21" s="1"/>
  <c r="E18"/>
  <c r="J18" s="1"/>
  <c r="E17"/>
  <c r="J17" s="1"/>
  <c r="H15"/>
  <c r="G15"/>
  <c r="F15"/>
  <c r="D15"/>
  <c r="B15"/>
  <c r="E15" l="1"/>
  <c r="J15" s="1"/>
  <c r="E44"/>
  <c r="J44" s="1"/>
  <c r="E28"/>
  <c r="J28" s="1"/>
  <c r="K19"/>
  <c r="K32"/>
  <c r="K48"/>
  <c r="L48" i="18"/>
  <c r="E36" l="1"/>
  <c r="F15" l="1"/>
  <c r="E55" l="1"/>
  <c r="J55" s="1"/>
  <c r="E54"/>
  <c r="J54" s="1"/>
  <c r="E53"/>
  <c r="J53" s="1"/>
  <c r="E52"/>
  <c r="J52" s="1"/>
  <c r="E51"/>
  <c r="J51" s="1"/>
  <c r="E50"/>
  <c r="J50" s="1"/>
  <c r="E48"/>
  <c r="J48" s="1"/>
  <c r="K48" s="1"/>
  <c r="E47"/>
  <c r="J47" s="1"/>
  <c r="E46"/>
  <c r="J46" s="1"/>
  <c r="H44"/>
  <c r="F44"/>
  <c r="D44"/>
  <c r="B44"/>
  <c r="E41"/>
  <c r="J41" s="1"/>
  <c r="E40"/>
  <c r="J40" s="1"/>
  <c r="E39"/>
  <c r="J39" s="1"/>
  <c r="E38"/>
  <c r="J38" s="1"/>
  <c r="E37"/>
  <c r="J37" s="1"/>
  <c r="J36"/>
  <c r="E35"/>
  <c r="J35" s="1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H15"/>
  <c r="G15"/>
  <c r="D15"/>
  <c r="B15"/>
  <c r="K32" l="1"/>
  <c r="L32"/>
  <c r="K19"/>
  <c r="L19"/>
  <c r="E15"/>
  <c r="J15" s="1"/>
  <c r="E44"/>
  <c r="J44" s="1"/>
  <c r="E28"/>
  <c r="J28" s="1"/>
  <c r="L48" i="17"/>
  <c r="K48"/>
  <c r="L32"/>
  <c r="L19"/>
  <c r="K32"/>
  <c r="K19"/>
  <c r="K19" i="16"/>
  <c r="L19" i="15"/>
  <c r="H44" i="17"/>
  <c r="F44"/>
  <c r="D44"/>
  <c r="B44"/>
  <c r="E46"/>
  <c r="J46" s="1"/>
  <c r="E47"/>
  <c r="J47" s="1"/>
  <c r="E50"/>
  <c r="J50" s="1"/>
  <c r="E51"/>
  <c r="J51" s="1"/>
  <c r="E52"/>
  <c r="J52" s="1"/>
  <c r="E53"/>
  <c r="J53" s="1"/>
  <c r="E54"/>
  <c r="J54" s="1"/>
  <c r="E55"/>
  <c r="J55" s="1"/>
  <c r="J48"/>
  <c r="E48"/>
  <c r="G28"/>
  <c r="E28" s="1"/>
  <c r="J28" s="1"/>
  <c r="F28"/>
  <c r="E29"/>
  <c r="D28"/>
  <c r="B28"/>
  <c r="E33"/>
  <c r="E34"/>
  <c r="E35"/>
  <c r="E36"/>
  <c r="E37"/>
  <c r="E38"/>
  <c r="E39"/>
  <c r="E40"/>
  <c r="E41"/>
  <c r="E32"/>
  <c r="E44" l="1"/>
  <c r="J34" l="1"/>
  <c r="J35"/>
  <c r="J36"/>
  <c r="J37"/>
  <c r="J38"/>
  <c r="J39"/>
  <c r="J40"/>
  <c r="J41"/>
  <c r="E31"/>
  <c r="J31" s="1"/>
  <c r="J32"/>
  <c r="J30"/>
  <c r="E30"/>
  <c r="F15"/>
  <c r="E15" s="1"/>
  <c r="J15"/>
  <c r="H15"/>
  <c r="G15"/>
  <c r="D15"/>
  <c r="E26"/>
  <c r="J26" s="1"/>
  <c r="J22"/>
  <c r="J25"/>
  <c r="E21"/>
  <c r="J21" s="1"/>
  <c r="E22"/>
  <c r="E23"/>
  <c r="J23" s="1"/>
  <c r="E24"/>
  <c r="J24" s="1"/>
  <c r="E25"/>
  <c r="E19"/>
  <c r="J19" s="1"/>
  <c r="J18"/>
  <c r="E18"/>
  <c r="E17"/>
  <c r="J17" s="1"/>
  <c r="B15"/>
  <c r="E26" i="16" l="1"/>
  <c r="E54" l="1"/>
  <c r="J54" s="1"/>
  <c r="E53"/>
  <c r="J53" s="1"/>
  <c r="E52"/>
  <c r="J52" s="1"/>
  <c r="E51"/>
  <c r="J51" s="1"/>
  <c r="E50"/>
  <c r="J50" s="1"/>
  <c r="E49"/>
  <c r="J49" s="1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J31" s="1"/>
  <c r="E30"/>
  <c r="J30" s="1"/>
  <c r="G28"/>
  <c r="F28"/>
  <c r="D28"/>
  <c r="B28"/>
  <c r="J26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I15"/>
  <c r="H15"/>
  <c r="G15"/>
  <c r="F15"/>
  <c r="D15"/>
  <c r="B15"/>
  <c r="E28" l="1"/>
  <c r="J28" s="1"/>
  <c r="E15"/>
  <c r="J15" s="1"/>
  <c r="E43"/>
  <c r="J43" s="1"/>
  <c r="E54" i="15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J40"/>
  <c r="E40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I15"/>
  <c r="H15"/>
  <c r="G15"/>
  <c r="F15"/>
  <c r="D15"/>
  <c r="B15"/>
  <c r="E15" l="1"/>
  <c r="J15" s="1"/>
  <c r="E28"/>
  <c r="J28" s="1"/>
  <c r="E43"/>
  <c r="J43" s="1"/>
  <c r="J17"/>
  <c r="J31"/>
  <c r="E54" i="14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H43"/>
  <c r="G43"/>
  <c r="F43"/>
  <c r="D43"/>
  <c r="B43"/>
  <c r="E41"/>
  <c r="J41" s="1"/>
  <c r="E40"/>
  <c r="J40" s="1"/>
  <c r="J39"/>
  <c r="E39"/>
  <c r="E38"/>
  <c r="J38" s="1"/>
  <c r="J37"/>
  <c r="E37"/>
  <c r="E36"/>
  <c r="J36" s="1"/>
  <c r="E35"/>
  <c r="J35" s="1"/>
  <c r="E34"/>
  <c r="J34" s="1"/>
  <c r="E32"/>
  <c r="J32" s="1"/>
  <c r="K32" s="1"/>
  <c r="L32" s="1"/>
  <c r="E31"/>
  <c r="J31" s="1"/>
  <c r="J30"/>
  <c r="E30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L19" s="1"/>
  <c r="E18"/>
  <c r="J18" s="1"/>
  <c r="E17"/>
  <c r="J17" s="1"/>
  <c r="I15"/>
  <c r="H15"/>
  <c r="G15"/>
  <c r="F15"/>
  <c r="D15"/>
  <c r="B15"/>
  <c r="E43" l="1"/>
  <c r="J43" s="1"/>
  <c r="E28"/>
  <c r="J28"/>
  <c r="E15"/>
  <c r="J15" s="1"/>
  <c r="J45"/>
  <c r="E54" i="13" l="1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J22"/>
  <c r="E22"/>
  <c r="E21"/>
  <c r="J21" s="1"/>
  <c r="E19"/>
  <c r="J19" s="1"/>
  <c r="E18"/>
  <c r="J18" s="1"/>
  <c r="E17"/>
  <c r="I15"/>
  <c r="H15"/>
  <c r="G15"/>
  <c r="F15"/>
  <c r="D15"/>
  <c r="B15"/>
  <c r="K47" l="1"/>
  <c r="L47" s="1"/>
  <c r="L47" i="16"/>
  <c r="K19" i="13"/>
  <c r="L19" s="1"/>
  <c r="L19" i="16"/>
  <c r="E28" i="13"/>
  <c r="J28" s="1"/>
  <c r="E15"/>
  <c r="J15" s="1"/>
  <c r="E43"/>
  <c r="J43" s="1"/>
  <c r="J17"/>
  <c r="J31"/>
  <c r="J44" i="17"/>
</calcChain>
</file>

<file path=xl/sharedStrings.xml><?xml version="1.0" encoding="utf-8"?>
<sst xmlns="http://schemas.openxmlformats.org/spreadsheetml/2006/main" count="877" uniqueCount="72">
  <si>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</si>
  <si>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</si>
  <si>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</si>
  <si>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</si>
  <si>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</si>
  <si>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</si>
  <si>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</si>
  <si>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</si>
  <si>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</si>
  <si>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</si>
  <si>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</si>
  <si>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</si>
  <si>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</si>
  <si>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</si>
  <si>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</si>
  <si>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</si>
  <si>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</si>
  <si>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</si>
  <si>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</si>
  <si>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</si>
  <si>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</si>
  <si>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</si>
  <si>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</si>
  <si>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</si>
  <si>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</si>
  <si>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</si>
  <si>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</si>
  <si>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</si>
  <si>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</si>
  <si>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</si>
  <si>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</si>
  <si>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</si>
  <si>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</si>
  <si>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</si>
  <si>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</si>
  <si>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</si>
  <si>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</si>
  <si>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</si>
  <si>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</si>
  <si>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</si>
  <si>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</si>
  <si>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</si>
  <si>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</si>
  <si>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</si>
  <si>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</si>
  <si>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</si>
  <si>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</si>
  <si>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</si>
  <si>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</si>
  <si>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</si>
  <si>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</si>
  <si>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</si>
  <si>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 xml:space="preserve">работники, всего: 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</si>
  <si>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</si>
  <si>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</si>
  <si>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</si>
  <si>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</si>
  <si>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</si>
  <si>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январь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</si>
  <si>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февраль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</si>
  <si>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март   </t>
    </r>
    <r>
      <rPr>
        <b/>
        <sz val="14"/>
        <color theme="1"/>
        <rFont val="Times New Roman"/>
        <family val="1"/>
        <charset val="204"/>
      </rPr>
      <t>2020 год</t>
    </r>
  </si>
  <si>
    <t>(-5%)</t>
  </si>
  <si>
    <r>
      <t xml:space="preserve">за </t>
    </r>
    <r>
      <rPr>
        <b/>
        <u/>
        <sz val="14"/>
        <color theme="1"/>
        <rFont val="Times New Roman"/>
        <family val="1"/>
        <charset val="204"/>
      </rPr>
      <t xml:space="preserve"> апрель   </t>
    </r>
    <r>
      <rPr>
        <b/>
        <sz val="14"/>
        <color theme="1"/>
        <rFont val="Times New Roman"/>
        <family val="1"/>
        <charset val="204"/>
      </rPr>
      <t>2020 год</t>
    </r>
  </si>
  <si>
    <r>
      <t>за___</t>
    </r>
    <r>
      <rPr>
        <b/>
        <u/>
        <sz val="14"/>
        <color theme="1"/>
        <rFont val="Times New Roman"/>
        <family val="1"/>
        <charset val="204"/>
      </rPr>
      <t>май_</t>
    </r>
    <r>
      <rPr>
        <b/>
        <sz val="14"/>
        <color theme="1"/>
        <rFont val="Times New Roman"/>
        <family val="1"/>
        <charset val="204"/>
      </rPr>
      <t>______2020 год</t>
    </r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</si>
  <si>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</si>
  <si>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Из общего числа: работники, осуществляющие функции классного руководителя****</t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</si>
  <si>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</si>
  <si>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 xml:space="preserve">**** указываются: численность работников и объемы доплат  за выполнение функций классного руководителя </t>
  </si>
  <si>
    <t>Председатель комитета</t>
  </si>
  <si>
    <t>1 вакансия зама</t>
  </si>
  <si>
    <t>за   июня  2020 год</t>
  </si>
  <si>
    <t>за   июль  2020 год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</si>
</sst>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  <numFmt numFmtId="165" formatCode="_-* #,##0.0\ _₽_-;\-* #,##0.0\ _₽_-;_-* &quot;-&quot;??\ _₽_-;_-@_-"/>
  </numFmts>
  <fonts count="2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8" fillId="0" borderId="0" xfId="0" applyFont="1"/>
    <xf numFmtId="0" fontId="13" fillId="0" borderId="11" xfId="0" applyFont="1" applyBorder="1"/>
    <xf numFmtId="0" fontId="15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4" fillId="0" borderId="0" xfId="0" applyNumberFormat="1" applyFont="1"/>
    <xf numFmtId="43" fontId="1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justify" vertical="top" wrapText="1"/>
    </xf>
    <xf numFmtId="43" fontId="17" fillId="3" borderId="1" xfId="0" applyNumberFormat="1" applyFont="1" applyFill="1" applyBorder="1" applyAlignment="1">
      <alignment horizontal="center" vertical="center" wrapText="1"/>
    </xf>
    <xf numFmtId="43" fontId="19" fillId="0" borderId="0" xfId="0" applyNumberFormat="1" applyFont="1"/>
    <xf numFmtId="0" fontId="19" fillId="0" borderId="0" xfId="0" applyFont="1"/>
    <xf numFmtId="0" fontId="20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44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0" applyNumberFormat="1" applyAlignment="1">
      <alignment horizontal="left"/>
    </xf>
    <xf numFmtId="43" fontId="1" fillId="0" borderId="0" xfId="0" applyNumberFormat="1" applyFont="1" applyAlignment="1">
      <alignment horizontal="left" vertical="top" wrapText="1"/>
    </xf>
    <xf numFmtId="43" fontId="4" fillId="0" borderId="0" xfId="0" applyNumberFormat="1" applyFont="1" applyAlignment="1">
      <alignment horizontal="left"/>
    </xf>
    <xf numFmtId="43" fontId="15" fillId="0" borderId="0" xfId="0" applyNumberFormat="1" applyFont="1" applyAlignment="1">
      <alignment horizontal="left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top" wrapText="1"/>
    </xf>
    <xf numFmtId="0" fontId="12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21" fillId="5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2" fontId="2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26" zoomScale="60" workbookViewId="0">
      <selection activeCell="H47" sqref="H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173" t="s">
        <v>34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3" ht="18.75">
      <c r="A3" s="173" t="s">
        <v>38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3" ht="18.75">
      <c r="A4" s="173" t="s">
        <v>58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3">
      <c r="A5" s="174" t="s">
        <v>10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3" ht="18.75">
      <c r="A6" s="175" t="s">
        <v>46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</row>
    <row r="7" spans="1:13" ht="15.75">
      <c r="A7" s="176" t="s">
        <v>22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9" spans="1:13" ht="27" customHeight="1">
      <c r="A9" s="163" t="s">
        <v>11</v>
      </c>
      <c r="B9" s="164" t="s">
        <v>24</v>
      </c>
      <c r="C9" s="165"/>
      <c r="D9" s="157" t="s">
        <v>43</v>
      </c>
      <c r="E9" s="164" t="s">
        <v>44</v>
      </c>
      <c r="F9" s="167"/>
      <c r="G9" s="167"/>
      <c r="H9" s="167"/>
      <c r="I9" s="167"/>
      <c r="J9" s="168" t="s">
        <v>12</v>
      </c>
      <c r="K9" s="154" t="s">
        <v>39</v>
      </c>
      <c r="L9" s="154" t="s">
        <v>40</v>
      </c>
    </row>
    <row r="10" spans="1:13" ht="55.5" customHeight="1">
      <c r="A10" s="163"/>
      <c r="B10" s="157" t="s">
        <v>20</v>
      </c>
      <c r="C10" s="157" t="s">
        <v>53</v>
      </c>
      <c r="D10" s="166"/>
      <c r="E10" s="157" t="s">
        <v>20</v>
      </c>
      <c r="F10" s="160" t="s">
        <v>19</v>
      </c>
      <c r="G10" s="161"/>
      <c r="H10" s="162"/>
      <c r="I10" s="157" t="s">
        <v>18</v>
      </c>
      <c r="J10" s="169"/>
      <c r="K10" s="155"/>
      <c r="L10" s="155"/>
    </row>
    <row r="11" spans="1:13" ht="204" customHeight="1">
      <c r="A11" s="163"/>
      <c r="B11" s="158"/>
      <c r="C11" s="158"/>
      <c r="D11" s="166"/>
      <c r="E11" s="159"/>
      <c r="F11" s="92" t="s">
        <v>54</v>
      </c>
      <c r="G11" s="6" t="s">
        <v>21</v>
      </c>
      <c r="H11" s="6" t="s">
        <v>37</v>
      </c>
      <c r="I11" s="158"/>
      <c r="J11" s="170"/>
      <c r="K11" s="156"/>
      <c r="L11" s="156"/>
    </row>
    <row r="12" spans="1:13" ht="19.5" customHeight="1">
      <c r="A12" s="157"/>
      <c r="B12" s="171" t="s">
        <v>25</v>
      </c>
      <c r="C12" s="172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3" t="s">
        <v>17</v>
      </c>
      <c r="K12" s="90" t="s">
        <v>16</v>
      </c>
      <c r="L12" s="9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705.9</v>
      </c>
      <c r="E15" s="89">
        <f t="shared" si="0"/>
        <v>15818.974999999999</v>
      </c>
      <c r="F15" s="80">
        <f t="shared" si="0"/>
        <v>94.320999999999998</v>
      </c>
      <c r="G15" s="80">
        <f t="shared" si="0"/>
        <v>13733.454999999998</v>
      </c>
      <c r="H15" s="80">
        <f t="shared" si="0"/>
        <v>1991.1990000000001</v>
      </c>
      <c r="I15" s="80">
        <f t="shared" si="0"/>
        <v>0</v>
      </c>
      <c r="J15" s="82">
        <f>(E15/D15)*1000</f>
        <v>22409.654341974783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490.09899999999999</v>
      </c>
      <c r="F17" s="41">
        <v>0</v>
      </c>
      <c r="G17" s="41">
        <v>490.09899999999999</v>
      </c>
      <c r="H17" s="41">
        <v>0</v>
      </c>
      <c r="I17" s="41">
        <v>0</v>
      </c>
      <c r="J17" s="42">
        <f>(E17/D17)*1000</f>
        <v>40841.583333333336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982.11400000000003</v>
      </c>
      <c r="F18" s="87">
        <v>28.777000000000001</v>
      </c>
      <c r="G18" s="41">
        <v>953.33699999999999</v>
      </c>
      <c r="H18" s="41">
        <v>0</v>
      </c>
      <c r="I18" s="41">
        <v>0</v>
      </c>
      <c r="J18" s="42">
        <f t="shared" ref="J18:J26" si="2">(E18/D18)*1000</f>
        <v>43075.175438596489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236.6</v>
      </c>
      <c r="E19" s="41">
        <f t="shared" si="1"/>
        <v>7543.9429999999993</v>
      </c>
      <c r="F19" s="41">
        <v>56.292999999999999</v>
      </c>
      <c r="G19" s="87">
        <v>7487.65</v>
      </c>
      <c r="H19" s="41">
        <v>0</v>
      </c>
      <c r="I19" s="41">
        <v>0</v>
      </c>
      <c r="J19" s="65">
        <f t="shared" si="2"/>
        <v>31884.797125950972</v>
      </c>
      <c r="K19" s="77">
        <f>(J19/31884.4)*100</f>
        <v>100.00124551803067</v>
      </c>
      <c r="L19" s="77">
        <f>K19</f>
        <v>100.00124551803067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61.198999999999998</v>
      </c>
      <c r="F21" s="41">
        <v>0</v>
      </c>
      <c r="G21" s="41">
        <v>61.198999999999998</v>
      </c>
      <c r="H21" s="41">
        <v>0</v>
      </c>
      <c r="I21" s="41">
        <v>0</v>
      </c>
      <c r="J21" s="42">
        <f t="shared" si="2"/>
        <v>24479.599999999999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3.5</v>
      </c>
      <c r="D26" s="41">
        <v>434.5</v>
      </c>
      <c r="E26" s="41">
        <f>F26+G26+H26</f>
        <v>6802.8189999999995</v>
      </c>
      <c r="F26" s="41">
        <v>9.2509999999999994</v>
      </c>
      <c r="G26" s="41">
        <v>4802.3689999999997</v>
      </c>
      <c r="H26" s="41">
        <v>1991.1990000000001</v>
      </c>
      <c r="I26" s="41">
        <v>0</v>
      </c>
      <c r="J26" s="42">
        <f t="shared" si="2"/>
        <v>15656.660529344073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</v>
      </c>
      <c r="E28" s="43">
        <f>E30+E31+E32+E40+E41</f>
        <v>24261.336000000003</v>
      </c>
      <c r="F28" s="19">
        <f>F30+F31+F32+F40+F41</f>
        <v>91.77000000000001</v>
      </c>
      <c r="G28" s="19">
        <f>G30+G31+G32+G40+G41</f>
        <v>24169.565999999999</v>
      </c>
      <c r="H28" s="19">
        <v>0</v>
      </c>
      <c r="I28" s="19">
        <v>0</v>
      </c>
      <c r="J28" s="66">
        <f>(E28/D28)*1000</f>
        <v>28643.844155844159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22</v>
      </c>
      <c r="E30" s="45">
        <f>F30+G30+H30+I30</f>
        <v>1302.164</v>
      </c>
      <c r="F30" s="45">
        <v>29.817</v>
      </c>
      <c r="G30" s="45">
        <v>1272.347</v>
      </c>
      <c r="H30" s="45">
        <v>0</v>
      </c>
      <c r="I30" s="45">
        <v>0</v>
      </c>
      <c r="J30" s="46">
        <f>(E30/D30)*1000</f>
        <v>59189.272727272728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47.5</v>
      </c>
      <c r="E31" s="45">
        <f t="shared" ref="E31:E41" si="4">F31+G31+H31+I31</f>
        <v>2828.3150000000001</v>
      </c>
      <c r="F31" s="45">
        <v>25.298999999999999</v>
      </c>
      <c r="G31" s="45">
        <v>2803.0160000000001</v>
      </c>
      <c r="H31" s="45">
        <v>0</v>
      </c>
      <c r="I31" s="45">
        <v>0</v>
      </c>
      <c r="J31" s="46">
        <f t="shared" ref="J31:J41" si="5">(E31/D31)*1000</f>
        <v>59543.473684210527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430.5</v>
      </c>
      <c r="E32" s="45">
        <f t="shared" si="4"/>
        <v>14602.558000000001</v>
      </c>
      <c r="F32" s="47">
        <v>36.654000000000003</v>
      </c>
      <c r="G32" s="45">
        <v>14565.904</v>
      </c>
      <c r="H32" s="45">
        <v>0</v>
      </c>
      <c r="I32" s="45">
        <v>0</v>
      </c>
      <c r="J32" s="66">
        <f t="shared" si="5"/>
        <v>33919.995354239261</v>
      </c>
      <c r="K32" s="78">
        <f>(J32/33920)*100</f>
        <v>99.999986303771408</v>
      </c>
      <c r="L32" s="78">
        <f>K32</f>
        <v>99.999986303771408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392.3</v>
      </c>
      <c r="E34" s="45">
        <f t="shared" si="4"/>
        <v>13393.038</v>
      </c>
      <c r="F34" s="45">
        <v>35.579000000000001</v>
      </c>
      <c r="G34" s="45">
        <v>13357.459000000001</v>
      </c>
      <c r="H34" s="45">
        <v>0</v>
      </c>
      <c r="I34" s="45">
        <v>0</v>
      </c>
      <c r="J34" s="46">
        <f t="shared" si="5"/>
        <v>34139.785878154478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201.54900000000001</v>
      </c>
      <c r="F36" s="45">
        <v>0</v>
      </c>
      <c r="G36" s="45">
        <v>201.54900000000001</v>
      </c>
      <c r="H36" s="45">
        <v>0</v>
      </c>
      <c r="I36" s="45">
        <v>0</v>
      </c>
      <c r="J36" s="46">
        <f t="shared" si="5"/>
        <v>33591.5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284.041</v>
      </c>
      <c r="F40" s="45">
        <v>0</v>
      </c>
      <c r="G40" s="45">
        <v>284.041</v>
      </c>
      <c r="H40" s="45">
        <v>0</v>
      </c>
      <c r="I40" s="45">
        <v>0</v>
      </c>
      <c r="J40" s="46">
        <f t="shared" si="5"/>
        <v>25821.909090909092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336</v>
      </c>
      <c r="E41" s="45">
        <f t="shared" si="4"/>
        <v>5244.2579999999998</v>
      </c>
      <c r="F41" s="45">
        <v>0</v>
      </c>
      <c r="G41" s="45">
        <v>5244.2579999999998</v>
      </c>
      <c r="H41" s="45">
        <v>0</v>
      </c>
      <c r="I41" s="45">
        <v>0</v>
      </c>
      <c r="J41" s="46">
        <f t="shared" si="5"/>
        <v>15607.910714285714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75.8</v>
      </c>
      <c r="E43" s="32">
        <f>E45+E46+E47+E54</f>
        <v>2137.9839999999999</v>
      </c>
      <c r="F43" s="32">
        <f t="shared" ref="F43:H43" si="6">F45+F46+F47+F54</f>
        <v>9.5940000000000012</v>
      </c>
      <c r="G43" s="32">
        <f t="shared" si="6"/>
        <v>0</v>
      </c>
      <c r="H43" s="32">
        <f t="shared" si="6"/>
        <v>2128.39</v>
      </c>
      <c r="I43" s="32"/>
      <c r="J43" s="44">
        <f>(E43/D43)*1000</f>
        <v>28205.593667546174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191.32500000000002</v>
      </c>
      <c r="F45" s="48">
        <v>3.4119999999999999</v>
      </c>
      <c r="G45" s="48">
        <v>0</v>
      </c>
      <c r="H45" s="48">
        <v>187.91300000000001</v>
      </c>
      <c r="I45" s="48"/>
      <c r="J45" s="49">
        <f t="shared" ref="J45:J54" si="7">(E45/D45)*1000</f>
        <v>47831.250000000007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139.441</v>
      </c>
      <c r="F46" s="48">
        <v>3.0710000000000002</v>
      </c>
      <c r="G46" s="48">
        <v>0</v>
      </c>
      <c r="H46" s="48">
        <v>136.37</v>
      </c>
      <c r="I46" s="48"/>
      <c r="J46" s="49">
        <f t="shared" si="7"/>
        <v>46480.333333333336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38.799999999999997</v>
      </c>
      <c r="E47" s="48">
        <f t="shared" si="8"/>
        <v>1316.096</v>
      </c>
      <c r="F47" s="48">
        <v>3.1110000000000002</v>
      </c>
      <c r="G47" s="48">
        <v>0</v>
      </c>
      <c r="H47" s="48">
        <v>1312.9849999999999</v>
      </c>
      <c r="I47" s="48"/>
      <c r="J47" s="49">
        <f t="shared" si="7"/>
        <v>33920</v>
      </c>
      <c r="K47" s="79">
        <f>(J47/33920)*100</f>
        <v>100</v>
      </c>
      <c r="L47" s="79">
        <f>K47</f>
        <v>100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102.943</v>
      </c>
      <c r="F49" s="48">
        <v>0</v>
      </c>
      <c r="G49" s="48">
        <v>0</v>
      </c>
      <c r="H49" s="48">
        <v>102.943</v>
      </c>
      <c r="I49" s="48"/>
      <c r="J49" s="49">
        <f t="shared" si="7"/>
        <v>36765.357142857138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30</v>
      </c>
      <c r="E54" s="48">
        <f t="shared" si="8"/>
        <v>491.12200000000001</v>
      </c>
      <c r="F54" s="48">
        <v>0</v>
      </c>
      <c r="G54" s="48">
        <v>0</v>
      </c>
      <c r="H54" s="48">
        <v>491.12200000000001</v>
      </c>
      <c r="I54" s="48"/>
      <c r="J54" s="49">
        <f t="shared" si="7"/>
        <v>16370.733333333334</v>
      </c>
      <c r="K54" s="32" t="s">
        <v>2</v>
      </c>
      <c r="L54" s="32" t="s">
        <v>2</v>
      </c>
    </row>
    <row r="55" spans="1:13" ht="19.5" customHeight="1">
      <c r="A55" s="151">
        <v>0</v>
      </c>
      <c r="B55" s="151"/>
      <c r="C55" s="151"/>
      <c r="D55" s="151"/>
      <c r="E55" s="151"/>
      <c r="F55" s="151"/>
      <c r="G55" s="151"/>
      <c r="H55" s="91"/>
      <c r="I55" s="1"/>
      <c r="J55" s="67"/>
      <c r="K55" s="5"/>
      <c r="L55" s="5"/>
    </row>
    <row r="56" spans="1:13" ht="19.5" customHeight="1">
      <c r="A56" s="152" t="s">
        <v>45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</row>
    <row r="57" spans="1:13" s="57" customFormat="1" ht="29.45" customHeight="1">
      <c r="A57" s="153" t="s">
        <v>41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74"/>
    </row>
    <row r="58" spans="1:13" s="8" customFormat="1" ht="23.25" customHeight="1">
      <c r="A58" s="153" t="s">
        <v>42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54"/>
    </row>
    <row r="59" spans="1:13" ht="4.5" customHeight="1">
      <c r="A59" s="91"/>
      <c r="B59" s="91"/>
      <c r="C59" s="91"/>
      <c r="D59" s="91"/>
      <c r="E59" s="91"/>
      <c r="F59" s="91"/>
      <c r="G59" s="91"/>
      <c r="H59" s="91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11811023622047245" top="0.35433070866141736" bottom="0.35433070866141736" header="0.31496062992125984" footer="0.31496062992125984"/>
  <pageSetup paperSize="9" scale="5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28" zoomScale="60" workbookViewId="0">
      <selection activeCell="J47" sqref="J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77" t="s">
        <v>34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3" s="103" customFormat="1" ht="28.5" customHeight="1">
      <c r="A3" s="177" t="s">
        <v>38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73"/>
    </row>
    <row r="4" spans="1:13" ht="18.75">
      <c r="A4" s="173" t="s">
        <v>59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3">
      <c r="A5" s="174" t="s">
        <v>10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3" ht="26.45" customHeight="1">
      <c r="A6" s="178" t="s">
        <v>46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3" ht="15.75">
      <c r="A7" s="176" t="s">
        <v>22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9" spans="1:13" ht="27" customHeight="1">
      <c r="A9" s="163" t="s">
        <v>11</v>
      </c>
      <c r="B9" s="164" t="s">
        <v>24</v>
      </c>
      <c r="C9" s="165"/>
      <c r="D9" s="157" t="s">
        <v>43</v>
      </c>
      <c r="E9" s="164" t="s">
        <v>44</v>
      </c>
      <c r="F9" s="167"/>
      <c r="G9" s="167"/>
      <c r="H9" s="167"/>
      <c r="I9" s="167"/>
      <c r="J9" s="168" t="s">
        <v>12</v>
      </c>
      <c r="K9" s="154" t="s">
        <v>39</v>
      </c>
      <c r="L9" s="154" t="s">
        <v>40</v>
      </c>
    </row>
    <row r="10" spans="1:13" ht="55.5" customHeight="1">
      <c r="A10" s="163"/>
      <c r="B10" s="157" t="s">
        <v>20</v>
      </c>
      <c r="C10" s="157" t="s">
        <v>53</v>
      </c>
      <c r="D10" s="166"/>
      <c r="E10" s="157" t="s">
        <v>20</v>
      </c>
      <c r="F10" s="160" t="s">
        <v>19</v>
      </c>
      <c r="G10" s="161"/>
      <c r="H10" s="162"/>
      <c r="I10" s="157" t="s">
        <v>18</v>
      </c>
      <c r="J10" s="169"/>
      <c r="K10" s="155"/>
      <c r="L10" s="155"/>
    </row>
    <row r="11" spans="1:13" ht="204" customHeight="1">
      <c r="A11" s="163"/>
      <c r="B11" s="158"/>
      <c r="C11" s="158"/>
      <c r="D11" s="166"/>
      <c r="E11" s="159"/>
      <c r="F11" s="95" t="s">
        <v>54</v>
      </c>
      <c r="G11" s="6" t="s">
        <v>21</v>
      </c>
      <c r="H11" s="6" t="s">
        <v>37</v>
      </c>
      <c r="I11" s="158"/>
      <c r="J11" s="170"/>
      <c r="K11" s="156"/>
      <c r="L11" s="156"/>
    </row>
    <row r="12" spans="1:13" ht="19.5" customHeight="1">
      <c r="A12" s="157"/>
      <c r="B12" s="171" t="s">
        <v>25</v>
      </c>
      <c r="C12" s="172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7" t="s">
        <v>17</v>
      </c>
      <c r="K12" s="96" t="s">
        <v>16</v>
      </c>
      <c r="L12" s="96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702.8</v>
      </c>
      <c r="E15" s="89">
        <f t="shared" si="0"/>
        <v>15782.606</v>
      </c>
      <c r="F15" s="80">
        <f t="shared" si="0"/>
        <v>151.32599999999999</v>
      </c>
      <c r="G15" s="80">
        <f t="shared" si="0"/>
        <v>13677.285</v>
      </c>
      <c r="H15" s="80">
        <f t="shared" si="0"/>
        <v>1953.9949999999999</v>
      </c>
      <c r="I15" s="80">
        <f t="shared" si="0"/>
        <v>0</v>
      </c>
      <c r="J15" s="82">
        <f>(E15/D15)*1000</f>
        <v>22456.752988047811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625.32000000000005</v>
      </c>
      <c r="F17" s="41">
        <v>49.951000000000001</v>
      </c>
      <c r="G17" s="41">
        <v>575.36900000000003</v>
      </c>
      <c r="H17" s="41">
        <v>0</v>
      </c>
      <c r="I17" s="41">
        <v>0</v>
      </c>
      <c r="J17" s="42">
        <f>(E17/D17)*1000</f>
        <v>52110.000000000007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994.30099999999993</v>
      </c>
      <c r="F18" s="87">
        <v>2.65</v>
      </c>
      <c r="G18" s="87">
        <v>991.65099999999995</v>
      </c>
      <c r="H18" s="41">
        <v>0</v>
      </c>
      <c r="I18" s="41">
        <v>0</v>
      </c>
      <c r="J18" s="42">
        <f t="shared" ref="J18:J26" si="2">(E18/D18)*1000</f>
        <v>43609.692982456138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235</v>
      </c>
      <c r="E19" s="41">
        <f t="shared" si="1"/>
        <v>7492.9290000000001</v>
      </c>
      <c r="F19" s="41">
        <v>66.379000000000005</v>
      </c>
      <c r="G19" s="87">
        <v>7426.55</v>
      </c>
      <c r="H19" s="41">
        <v>0</v>
      </c>
      <c r="I19" s="41">
        <v>0</v>
      </c>
      <c r="J19" s="65">
        <f t="shared" si="2"/>
        <v>31884.804255319148</v>
      </c>
      <c r="K19" s="77">
        <f>(J19/31884.4)*100</f>
        <v>100.0012678780819</v>
      </c>
      <c r="L19" s="77">
        <f>K19</f>
        <v>100.0012678780819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92.018000000000001</v>
      </c>
      <c r="F21" s="41">
        <v>0</v>
      </c>
      <c r="G21" s="41">
        <v>92.018000000000001</v>
      </c>
      <c r="H21" s="41">
        <v>0</v>
      </c>
      <c r="I21" s="41">
        <v>0</v>
      </c>
      <c r="J21" s="42">
        <f t="shared" si="2"/>
        <v>36807.200000000004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4</v>
      </c>
      <c r="D26" s="41">
        <v>433</v>
      </c>
      <c r="E26" s="41">
        <f>F26+G26+H26</f>
        <v>6670.0559999999996</v>
      </c>
      <c r="F26" s="41">
        <v>32.345999999999997</v>
      </c>
      <c r="G26" s="41">
        <v>4683.7150000000001</v>
      </c>
      <c r="H26" s="41">
        <v>1953.9949999999999</v>
      </c>
      <c r="I26" s="41">
        <v>0</v>
      </c>
      <c r="J26" s="42">
        <f t="shared" si="2"/>
        <v>15404.286374133948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847.6</v>
      </c>
      <c r="E28" s="43">
        <f>E30+E31+E32+E40+E41</f>
        <v>24518.770999999993</v>
      </c>
      <c r="F28" s="19">
        <f>F30+F31+F32+F40+F41</f>
        <v>101.89700000000001</v>
      </c>
      <c r="G28" s="19">
        <f>G30+G31+G32+G40+G41</f>
        <v>24416.873999999996</v>
      </c>
      <c r="H28" s="19">
        <v>0</v>
      </c>
      <c r="I28" s="19">
        <v>0</v>
      </c>
      <c r="J28" s="66">
        <f>(E28/D28)*1000</f>
        <v>28927.289995280786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1507.8539999999998</v>
      </c>
      <c r="F30" s="45">
        <v>26.34</v>
      </c>
      <c r="G30" s="45">
        <v>1481.5139999999999</v>
      </c>
      <c r="H30" s="45">
        <v>0</v>
      </c>
      <c r="I30" s="45">
        <v>0</v>
      </c>
      <c r="J30" s="46">
        <f>(E30/D30)*1000</f>
        <v>65558.869565217377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2874.5099999999998</v>
      </c>
      <c r="F31" s="45">
        <v>23.146999999999998</v>
      </c>
      <c r="G31" s="45">
        <v>2851.3629999999998</v>
      </c>
      <c r="H31" s="45">
        <v>0</v>
      </c>
      <c r="I31" s="45">
        <v>0</v>
      </c>
      <c r="J31" s="46">
        <f t="shared" ref="J31:J41" si="5">(E31/D31)*1000</f>
        <v>61817.419354838705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431.6</v>
      </c>
      <c r="E32" s="45">
        <f t="shared" si="4"/>
        <v>14639.869999999999</v>
      </c>
      <c r="F32" s="47">
        <v>48.615000000000002</v>
      </c>
      <c r="G32" s="45">
        <v>14591.254999999999</v>
      </c>
      <c r="H32" s="45">
        <v>0</v>
      </c>
      <c r="I32" s="45">
        <v>0</v>
      </c>
      <c r="J32" s="66">
        <f t="shared" si="5"/>
        <v>33919.995366079696</v>
      </c>
      <c r="K32" s="78">
        <f>(J32/33920)*100</f>
        <v>99.999986338678355</v>
      </c>
      <c r="L32" s="78">
        <f>K32</f>
        <v>99.999986338678355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393.4</v>
      </c>
      <c r="E34" s="45">
        <f t="shared" si="4"/>
        <v>13423.999</v>
      </c>
      <c r="F34" s="45">
        <v>47.539000000000001</v>
      </c>
      <c r="G34" s="45">
        <v>13376.46</v>
      </c>
      <c r="H34" s="45">
        <v>0</v>
      </c>
      <c r="I34" s="45">
        <v>0</v>
      </c>
      <c r="J34" s="46">
        <f t="shared" si="5"/>
        <v>34123.027452974071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188.59100000000001</v>
      </c>
      <c r="F36" s="45">
        <v>0</v>
      </c>
      <c r="G36" s="45">
        <v>188.59100000000001</v>
      </c>
      <c r="H36" s="45">
        <v>0</v>
      </c>
      <c r="I36" s="45">
        <v>0</v>
      </c>
      <c r="J36" s="46">
        <f t="shared" si="5"/>
        <v>31431.833333333332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277.70699999999999</v>
      </c>
      <c r="F40" s="45">
        <v>0</v>
      </c>
      <c r="G40" s="45">
        <v>277.70699999999999</v>
      </c>
      <c r="H40" s="45">
        <v>0</v>
      </c>
      <c r="I40" s="45">
        <v>0</v>
      </c>
      <c r="J40" s="46">
        <f t="shared" si="5"/>
        <v>25246.090909090908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335.5</v>
      </c>
      <c r="E41" s="45">
        <f t="shared" si="4"/>
        <v>5218.83</v>
      </c>
      <c r="F41" s="45">
        <v>3.7949999999999999</v>
      </c>
      <c r="G41" s="45">
        <v>5215.0349999999999</v>
      </c>
      <c r="H41" s="45">
        <v>0</v>
      </c>
      <c r="I41" s="45">
        <v>0</v>
      </c>
      <c r="J41" s="46">
        <f t="shared" si="5"/>
        <v>15555.380029806258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78.8</v>
      </c>
      <c r="E43" s="32">
        <f>E45+E46+E47+E54</f>
        <v>2180.35</v>
      </c>
      <c r="F43" s="32">
        <f t="shared" ref="F43:H43" si="6">F45+F46+F47+F54</f>
        <v>9.593</v>
      </c>
      <c r="G43" s="32">
        <f t="shared" si="6"/>
        <v>0</v>
      </c>
      <c r="H43" s="32">
        <f t="shared" si="6"/>
        <v>2170.7570000000001</v>
      </c>
      <c r="I43" s="32"/>
      <c r="J43" s="44">
        <f>(E43/D43)*1000</f>
        <v>27669.416243654821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190.887</v>
      </c>
      <c r="F45" s="48">
        <v>3.4119999999999999</v>
      </c>
      <c r="G45" s="48">
        <v>0</v>
      </c>
      <c r="H45" s="48">
        <v>187.47499999999999</v>
      </c>
      <c r="I45" s="48"/>
      <c r="J45" s="49">
        <f t="shared" ref="J45:J54" si="7">(E45/D45)*1000</f>
        <v>47721.75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171.42099999999999</v>
      </c>
      <c r="F46" s="48">
        <v>3.0710000000000002</v>
      </c>
      <c r="G46" s="48">
        <v>0</v>
      </c>
      <c r="H46" s="48">
        <v>168.35</v>
      </c>
      <c r="I46" s="48"/>
      <c r="J46" s="49">
        <f t="shared" si="7"/>
        <v>57140.333333333328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39.799999999999997</v>
      </c>
      <c r="E47" s="48">
        <f t="shared" si="8"/>
        <v>1350.0149999999999</v>
      </c>
      <c r="F47" s="48">
        <v>3.11</v>
      </c>
      <c r="G47" s="48">
        <v>0</v>
      </c>
      <c r="H47" s="48">
        <v>1346.905</v>
      </c>
      <c r="I47" s="48"/>
      <c r="J47" s="110">
        <f t="shared" si="7"/>
        <v>33919.974874371859</v>
      </c>
      <c r="K47" s="79">
        <f>(J47/33920)*100</f>
        <v>99.99992592680384</v>
      </c>
      <c r="L47" s="79">
        <f>K47</f>
        <v>99.99992592680384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100.127</v>
      </c>
      <c r="F49" s="48">
        <v>0</v>
      </c>
      <c r="G49" s="48">
        <v>0</v>
      </c>
      <c r="H49" s="48">
        <v>100.127</v>
      </c>
      <c r="I49" s="48"/>
      <c r="J49" s="49">
        <f t="shared" si="7"/>
        <v>35759.642857142855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468.02699999999999</v>
      </c>
      <c r="F54" s="48">
        <v>0</v>
      </c>
      <c r="G54" s="48">
        <v>0</v>
      </c>
      <c r="H54" s="48">
        <v>468.02699999999999</v>
      </c>
      <c r="I54" s="48"/>
      <c r="J54" s="49">
        <f t="shared" si="7"/>
        <v>14625.84375</v>
      </c>
      <c r="K54" s="32" t="s">
        <v>2</v>
      </c>
      <c r="L54" s="32" t="s">
        <v>2</v>
      </c>
    </row>
    <row r="55" spans="1:13" ht="19.5" customHeight="1">
      <c r="A55" s="151">
        <v>0</v>
      </c>
      <c r="B55" s="151"/>
      <c r="C55" s="151"/>
      <c r="D55" s="151"/>
      <c r="E55" s="151"/>
      <c r="F55" s="151"/>
      <c r="G55" s="151"/>
      <c r="H55" s="94"/>
      <c r="I55" s="1"/>
      <c r="J55" s="67"/>
      <c r="K55" s="5"/>
      <c r="L55" s="5"/>
    </row>
    <row r="56" spans="1:13" ht="19.5" customHeight="1">
      <c r="A56" s="152" t="s">
        <v>45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</row>
    <row r="57" spans="1:13" s="57" customFormat="1" ht="29.45" customHeight="1">
      <c r="A57" s="153" t="s">
        <v>41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74"/>
    </row>
    <row r="58" spans="1:13" s="8" customFormat="1" ht="23.25" customHeight="1">
      <c r="A58" s="153" t="s">
        <v>42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54"/>
    </row>
    <row r="59" spans="1:13" ht="4.5" customHeight="1">
      <c r="A59" s="94"/>
      <c r="B59" s="94"/>
      <c r="C59" s="94"/>
      <c r="D59" s="94"/>
      <c r="E59" s="94"/>
      <c r="F59" s="94"/>
      <c r="G59" s="94"/>
      <c r="H59" s="94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2" manualBreakCount="2">
    <brk id="26" max="11" man="1"/>
    <brk id="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20" zoomScale="60" workbookViewId="0">
      <selection activeCell="I26" sqref="I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77" t="s">
        <v>34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3" s="103" customFormat="1" ht="28.5" customHeight="1">
      <c r="A3" s="177" t="s">
        <v>38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73"/>
    </row>
    <row r="4" spans="1:13" ht="18.75">
      <c r="A4" s="173" t="s">
        <v>60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3">
      <c r="A5" s="174" t="s">
        <v>10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3" ht="26.45" customHeight="1">
      <c r="A6" s="178" t="s">
        <v>46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3" ht="15.75">
      <c r="A7" s="176" t="s">
        <v>22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9" spans="1:13" ht="27" customHeight="1">
      <c r="A9" s="163" t="s">
        <v>11</v>
      </c>
      <c r="B9" s="164" t="s">
        <v>24</v>
      </c>
      <c r="C9" s="165"/>
      <c r="D9" s="157" t="s">
        <v>43</v>
      </c>
      <c r="E9" s="164" t="s">
        <v>44</v>
      </c>
      <c r="F9" s="167"/>
      <c r="G9" s="167"/>
      <c r="H9" s="167"/>
      <c r="I9" s="167"/>
      <c r="J9" s="168" t="s">
        <v>12</v>
      </c>
      <c r="K9" s="154" t="s">
        <v>39</v>
      </c>
      <c r="L9" s="154" t="s">
        <v>40</v>
      </c>
    </row>
    <row r="10" spans="1:13" ht="55.5" customHeight="1">
      <c r="A10" s="163"/>
      <c r="B10" s="157" t="s">
        <v>20</v>
      </c>
      <c r="C10" s="157" t="s">
        <v>53</v>
      </c>
      <c r="D10" s="166"/>
      <c r="E10" s="157" t="s">
        <v>20</v>
      </c>
      <c r="F10" s="160" t="s">
        <v>19</v>
      </c>
      <c r="G10" s="161"/>
      <c r="H10" s="162"/>
      <c r="I10" s="157" t="s">
        <v>18</v>
      </c>
      <c r="J10" s="169"/>
      <c r="K10" s="155"/>
      <c r="L10" s="155"/>
    </row>
    <row r="11" spans="1:13" ht="221.45" customHeight="1">
      <c r="A11" s="163"/>
      <c r="B11" s="158"/>
      <c r="C11" s="158"/>
      <c r="D11" s="166"/>
      <c r="E11" s="159"/>
      <c r="F11" s="99" t="s">
        <v>54</v>
      </c>
      <c r="G11" s="6" t="s">
        <v>21</v>
      </c>
      <c r="H11" s="6" t="s">
        <v>37</v>
      </c>
      <c r="I11" s="158"/>
      <c r="J11" s="170"/>
      <c r="K11" s="156"/>
      <c r="L11" s="156"/>
    </row>
    <row r="12" spans="1:13" ht="32.1" customHeight="1">
      <c r="A12" s="157"/>
      <c r="B12" s="171" t="s">
        <v>25</v>
      </c>
      <c r="C12" s="172"/>
      <c r="D12" s="100" t="s">
        <v>0</v>
      </c>
      <c r="E12" s="100" t="s">
        <v>1</v>
      </c>
      <c r="F12" s="100" t="s">
        <v>1</v>
      </c>
      <c r="G12" s="100" t="s">
        <v>1</v>
      </c>
      <c r="H12" s="100" t="s">
        <v>1</v>
      </c>
      <c r="I12" s="100" t="s">
        <v>1</v>
      </c>
      <c r="J12" s="101" t="s">
        <v>17</v>
      </c>
      <c r="K12" s="100" t="s">
        <v>16</v>
      </c>
      <c r="L12" s="10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696.5</v>
      </c>
      <c r="E15" s="89">
        <f t="shared" si="0"/>
        <v>15662.593000000001</v>
      </c>
      <c r="F15" s="80">
        <f t="shared" si="0"/>
        <v>220.39099999999999</v>
      </c>
      <c r="G15" s="80">
        <f t="shared" si="0"/>
        <v>13470.335999999999</v>
      </c>
      <c r="H15" s="80">
        <f t="shared" si="0"/>
        <v>1971.866</v>
      </c>
      <c r="I15" s="80">
        <f t="shared" si="0"/>
        <v>0</v>
      </c>
      <c r="J15" s="82">
        <f>(E15/D15)*1000</f>
        <v>22487.570710696338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535.55600000000004</v>
      </c>
      <c r="F17" s="41">
        <v>23.602</v>
      </c>
      <c r="G17" s="41">
        <v>511.95400000000001</v>
      </c>
      <c r="H17" s="41">
        <v>0</v>
      </c>
      <c r="I17" s="41">
        <v>0</v>
      </c>
      <c r="J17" s="42">
        <f>(E17/D17)*1000</f>
        <v>44629.666666666672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937.96199999999999</v>
      </c>
      <c r="F18" s="87">
        <v>24.559000000000001</v>
      </c>
      <c r="G18" s="87">
        <v>913.40300000000002</v>
      </c>
      <c r="H18" s="41">
        <v>0</v>
      </c>
      <c r="I18" s="41">
        <v>0</v>
      </c>
      <c r="J18" s="42">
        <f t="shared" ref="J18:J26" si="2">(E18/D18)*1000</f>
        <v>41138.684210526313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4.25</v>
      </c>
      <c r="D19" s="41">
        <v>232.2</v>
      </c>
      <c r="E19" s="41">
        <f t="shared" si="1"/>
        <v>7403.65</v>
      </c>
      <c r="F19" s="41">
        <v>111.529</v>
      </c>
      <c r="G19" s="87">
        <v>7292.1210000000001</v>
      </c>
      <c r="H19" s="41">
        <v>0</v>
      </c>
      <c r="I19" s="41">
        <v>0</v>
      </c>
      <c r="J19" s="65">
        <f t="shared" si="2"/>
        <v>31884.797588285961</v>
      </c>
      <c r="K19" s="77">
        <f>(J19/31884.4)*100</f>
        <v>100.00124696806576</v>
      </c>
      <c r="L19" s="77">
        <f>K19</f>
        <v>100.00124696806576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64.777000000000001</v>
      </c>
      <c r="F21" s="41">
        <v>0</v>
      </c>
      <c r="G21" s="41">
        <v>64.777000000000001</v>
      </c>
      <c r="H21" s="41">
        <v>0</v>
      </c>
      <c r="I21" s="41">
        <v>0</v>
      </c>
      <c r="J21" s="42">
        <f t="shared" si="2"/>
        <v>25910.800000000003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5.25</v>
      </c>
      <c r="D26" s="41">
        <v>429.5</v>
      </c>
      <c r="E26" s="41">
        <f>F26+G26+H26</f>
        <v>6785.4250000000002</v>
      </c>
      <c r="F26" s="41">
        <v>60.701000000000001</v>
      </c>
      <c r="G26" s="41">
        <v>4752.8580000000002</v>
      </c>
      <c r="H26" s="41">
        <v>1971.866</v>
      </c>
      <c r="I26" s="41">
        <v>0</v>
      </c>
      <c r="J26" s="42">
        <f t="shared" si="2"/>
        <v>15798.428405122235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845</v>
      </c>
      <c r="E28" s="43">
        <f>E30+E31+E32+E40+E41</f>
        <v>24586.982</v>
      </c>
      <c r="F28" s="19">
        <f>F30+F31+F32+F40+F41</f>
        <v>131.80699999999999</v>
      </c>
      <c r="G28" s="19">
        <f>G30+G31+G32+G40+G41</f>
        <v>24455.175000000003</v>
      </c>
      <c r="H28" s="19">
        <v>0</v>
      </c>
      <c r="I28" s="19">
        <v>0</v>
      </c>
      <c r="J28" s="66">
        <f>(E28/D28)*1000</f>
        <v>29097.020118343196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1388.337</v>
      </c>
      <c r="F30" s="45">
        <v>24.652000000000001</v>
      </c>
      <c r="G30" s="45">
        <v>1363.6849999999999</v>
      </c>
      <c r="H30" s="45">
        <v>0</v>
      </c>
      <c r="I30" s="45">
        <v>0</v>
      </c>
      <c r="J30" s="46">
        <f>(E30/D30)*1000</f>
        <v>60362.478260869568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2887.913</v>
      </c>
      <c r="F31" s="45">
        <v>42.66</v>
      </c>
      <c r="G31" s="45">
        <v>2845.2530000000002</v>
      </c>
      <c r="H31" s="45">
        <v>0</v>
      </c>
      <c r="I31" s="45">
        <v>0</v>
      </c>
      <c r="J31" s="46">
        <f t="shared" ref="J31:J41" si="5">(E31/D31)*1000</f>
        <v>62105.655913978495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16.100000000000001</v>
      </c>
      <c r="D32" s="45">
        <v>432.5</v>
      </c>
      <c r="E32" s="45">
        <f t="shared" si="4"/>
        <v>14670.397999999999</v>
      </c>
      <c r="F32" s="47">
        <v>48.433999999999997</v>
      </c>
      <c r="G32" s="45">
        <v>14621.964</v>
      </c>
      <c r="H32" s="45">
        <v>0</v>
      </c>
      <c r="I32" s="45">
        <v>0</v>
      </c>
      <c r="J32" s="66">
        <f t="shared" si="5"/>
        <v>33919.995375722545</v>
      </c>
      <c r="K32" s="78">
        <f>(J32/33920)*100</f>
        <v>99.999986367106558</v>
      </c>
      <c r="L32" s="78">
        <f>K32</f>
        <v>99.999986367106558</v>
      </c>
      <c r="M32" s="52">
        <v>33920</v>
      </c>
    </row>
    <row r="33" spans="1:13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7.6" customHeight="1">
      <c r="A34" s="85" t="s">
        <v>33</v>
      </c>
      <c r="B34" s="25">
        <v>638.41999999999996</v>
      </c>
      <c r="C34" s="18">
        <v>15.85</v>
      </c>
      <c r="D34" s="104">
        <v>393.3</v>
      </c>
      <c r="E34" s="45">
        <f t="shared" si="4"/>
        <v>13448.378000000001</v>
      </c>
      <c r="F34" s="45">
        <v>47.357999999999997</v>
      </c>
      <c r="G34" s="45">
        <v>13401.02</v>
      </c>
      <c r="H34" s="45">
        <v>0</v>
      </c>
      <c r="I34" s="45">
        <v>0</v>
      </c>
      <c r="J34" s="46">
        <f t="shared" si="5"/>
        <v>34193.689295703021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197.71600000000001</v>
      </c>
      <c r="F36" s="45">
        <v>0</v>
      </c>
      <c r="G36" s="45">
        <v>197.71600000000001</v>
      </c>
      <c r="H36" s="45">
        <v>0</v>
      </c>
      <c r="I36" s="45">
        <v>0</v>
      </c>
      <c r="J36" s="46">
        <f t="shared" si="5"/>
        <v>32952.666666666664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303.06599999999997</v>
      </c>
      <c r="F40" s="45">
        <v>0</v>
      </c>
      <c r="G40" s="45">
        <v>303.06599999999997</v>
      </c>
      <c r="H40" s="45">
        <v>0</v>
      </c>
      <c r="I40" s="45">
        <v>0</v>
      </c>
      <c r="J40" s="46">
        <f t="shared" si="5"/>
        <v>27551.454545454544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104">
        <v>332</v>
      </c>
      <c r="E41" s="45">
        <f t="shared" si="4"/>
        <v>5337.268</v>
      </c>
      <c r="F41" s="45">
        <v>16.061</v>
      </c>
      <c r="G41" s="45">
        <v>5321.2070000000003</v>
      </c>
      <c r="H41" s="45">
        <v>0</v>
      </c>
      <c r="I41" s="45">
        <v>0</v>
      </c>
      <c r="J41" s="46">
        <f t="shared" si="5"/>
        <v>16076.10843373494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73.7</v>
      </c>
      <c r="E43" s="32">
        <f>E45+E46+E47+E54</f>
        <v>1931.625</v>
      </c>
      <c r="F43" s="32">
        <f t="shared" ref="F43:H43" si="6">F45+F46+F47+F54</f>
        <v>18.621000000000002</v>
      </c>
      <c r="G43" s="32">
        <f t="shared" si="6"/>
        <v>0</v>
      </c>
      <c r="H43" s="32">
        <f t="shared" si="6"/>
        <v>1913.0039999999999</v>
      </c>
      <c r="I43" s="32"/>
      <c r="J43" s="44">
        <f>(E43/D43)*1000</f>
        <v>26209.294436906377</v>
      </c>
      <c r="K43" s="32" t="s">
        <v>2</v>
      </c>
      <c r="L43" s="32" t="s">
        <v>2</v>
      </c>
      <c r="M43" s="55"/>
    </row>
    <row r="44" spans="1:13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152.26300000000001</v>
      </c>
      <c r="F45" s="48">
        <v>3.411</v>
      </c>
      <c r="G45" s="48">
        <v>0</v>
      </c>
      <c r="H45" s="48">
        <v>148.852</v>
      </c>
      <c r="I45" s="48"/>
      <c r="J45" s="49">
        <f t="shared" ref="J45:J54" si="7">(E45/D45)*1000</f>
        <v>38065.75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144.04</v>
      </c>
      <c r="F46" s="48">
        <v>3.07</v>
      </c>
      <c r="G46" s="48">
        <v>0</v>
      </c>
      <c r="H46" s="48">
        <v>140.97</v>
      </c>
      <c r="I46" s="48"/>
      <c r="J46" s="49">
        <f t="shared" si="7"/>
        <v>48013.333333333328</v>
      </c>
      <c r="K46" s="32" t="s">
        <v>2</v>
      </c>
      <c r="L46" s="32" t="s">
        <v>2</v>
      </c>
    </row>
    <row r="47" spans="1:13" ht="92.45" customHeight="1">
      <c r="A47" s="38" t="s">
        <v>31</v>
      </c>
      <c r="B47" s="39">
        <v>68.28</v>
      </c>
      <c r="C47" s="61">
        <v>8.15</v>
      </c>
      <c r="D47" s="48">
        <v>34.700000000000003</v>
      </c>
      <c r="E47" s="48">
        <f t="shared" si="8"/>
        <v>1177.0230000000001</v>
      </c>
      <c r="F47" s="48">
        <v>12.14</v>
      </c>
      <c r="G47" s="48">
        <v>0</v>
      </c>
      <c r="H47" s="48">
        <v>1164.883</v>
      </c>
      <c r="I47" s="48"/>
      <c r="J47" s="110">
        <f t="shared" si="7"/>
        <v>33919.971181556197</v>
      </c>
      <c r="K47" s="79">
        <f>(J47/33920)*100</f>
        <v>99.999915039965202</v>
      </c>
      <c r="L47" s="79">
        <f>K47</f>
        <v>99.999915039965202</v>
      </c>
      <c r="M47" s="52">
        <v>33920</v>
      </c>
    </row>
    <row r="48" spans="1:13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108.767</v>
      </c>
      <c r="F49" s="48">
        <v>0</v>
      </c>
      <c r="G49" s="48">
        <v>0</v>
      </c>
      <c r="H49" s="48">
        <v>108.767</v>
      </c>
      <c r="I49" s="48"/>
      <c r="J49" s="49">
        <f t="shared" si="7"/>
        <v>38845.357142857145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458.29899999999998</v>
      </c>
      <c r="F54" s="48">
        <v>0</v>
      </c>
      <c r="G54" s="48">
        <v>0</v>
      </c>
      <c r="H54" s="48">
        <v>458.29899999999998</v>
      </c>
      <c r="I54" s="48"/>
      <c r="J54" s="49">
        <f t="shared" si="7"/>
        <v>14321.84375</v>
      </c>
      <c r="K54" s="32" t="s">
        <v>2</v>
      </c>
      <c r="L54" s="32" t="s">
        <v>2</v>
      </c>
    </row>
    <row r="55" spans="1:13" ht="19.5" customHeight="1">
      <c r="A55" s="151">
        <v>0</v>
      </c>
      <c r="B55" s="151"/>
      <c r="C55" s="151"/>
      <c r="D55" s="151"/>
      <c r="E55" s="151"/>
      <c r="F55" s="151"/>
      <c r="G55" s="151"/>
      <c r="H55" s="98"/>
      <c r="I55" s="1"/>
      <c r="J55" s="67"/>
      <c r="K55" s="5"/>
      <c r="L55" s="5"/>
    </row>
    <row r="56" spans="1:13" ht="19.5" customHeight="1">
      <c r="A56" s="152" t="s">
        <v>45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</row>
    <row r="57" spans="1:13" s="57" customFormat="1" ht="29.45" customHeight="1">
      <c r="A57" s="153" t="s">
        <v>41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74"/>
    </row>
    <row r="58" spans="1:13" s="8" customFormat="1" ht="23.25" customHeight="1">
      <c r="A58" s="153" t="s">
        <v>42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54"/>
    </row>
    <row r="59" spans="1:13" ht="4.5" customHeight="1">
      <c r="A59" s="98"/>
      <c r="B59" s="98"/>
      <c r="C59" s="98"/>
      <c r="D59" s="98"/>
      <c r="E59" s="98"/>
      <c r="F59" s="98"/>
      <c r="G59" s="98"/>
      <c r="H59" s="98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2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19" zoomScale="60" workbookViewId="0">
      <selection activeCell="K19" sqref="K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77" t="s">
        <v>34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3" s="103" customFormat="1" ht="28.5" customHeight="1">
      <c r="A3" s="177" t="s">
        <v>38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73"/>
    </row>
    <row r="4" spans="1:13" ht="18.75">
      <c r="A4" s="173" t="s">
        <v>62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3">
      <c r="A5" s="174" t="s">
        <v>10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3" ht="26.45" customHeight="1">
      <c r="A6" s="178" t="s">
        <v>46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3" ht="15.75">
      <c r="A7" s="176" t="s">
        <v>22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9" spans="1:13" ht="27" customHeight="1">
      <c r="A9" s="163" t="s">
        <v>11</v>
      </c>
      <c r="B9" s="164" t="s">
        <v>24</v>
      </c>
      <c r="C9" s="165"/>
      <c r="D9" s="157" t="s">
        <v>43</v>
      </c>
      <c r="E9" s="164" t="s">
        <v>44</v>
      </c>
      <c r="F9" s="167"/>
      <c r="G9" s="167"/>
      <c r="H9" s="167"/>
      <c r="I9" s="167"/>
      <c r="J9" s="168" t="s">
        <v>12</v>
      </c>
      <c r="K9" s="154" t="s">
        <v>39</v>
      </c>
      <c r="L9" s="154" t="s">
        <v>40</v>
      </c>
    </row>
    <row r="10" spans="1:13" ht="55.5" customHeight="1">
      <c r="A10" s="163"/>
      <c r="B10" s="157" t="s">
        <v>20</v>
      </c>
      <c r="C10" s="157" t="s">
        <v>53</v>
      </c>
      <c r="D10" s="166"/>
      <c r="E10" s="157" t="s">
        <v>20</v>
      </c>
      <c r="F10" s="160" t="s">
        <v>19</v>
      </c>
      <c r="G10" s="161"/>
      <c r="H10" s="162"/>
      <c r="I10" s="157" t="s">
        <v>18</v>
      </c>
      <c r="J10" s="169"/>
      <c r="K10" s="155"/>
      <c r="L10" s="155"/>
    </row>
    <row r="11" spans="1:13" ht="221.45" customHeight="1">
      <c r="A11" s="163"/>
      <c r="B11" s="158"/>
      <c r="C11" s="158"/>
      <c r="D11" s="166"/>
      <c r="E11" s="159"/>
      <c r="F11" s="106" t="s">
        <v>54</v>
      </c>
      <c r="G11" s="6" t="s">
        <v>21</v>
      </c>
      <c r="H11" s="6" t="s">
        <v>37</v>
      </c>
      <c r="I11" s="158"/>
      <c r="J11" s="170"/>
      <c r="K11" s="156"/>
      <c r="L11" s="156"/>
    </row>
    <row r="12" spans="1:13" ht="32.1" customHeight="1">
      <c r="A12" s="157"/>
      <c r="B12" s="171" t="s">
        <v>25</v>
      </c>
      <c r="C12" s="172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8" t="s">
        <v>17</v>
      </c>
      <c r="K12" s="107" t="s">
        <v>16</v>
      </c>
      <c r="L12" s="107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684.1</v>
      </c>
      <c r="E15" s="89">
        <f t="shared" si="0"/>
        <v>14852.517</v>
      </c>
      <c r="F15" s="80">
        <f t="shared" si="0"/>
        <v>189.24200000000002</v>
      </c>
      <c r="G15" s="80">
        <f t="shared" si="0"/>
        <v>12839.106</v>
      </c>
      <c r="H15" s="80">
        <f t="shared" si="0"/>
        <v>1824.1690000000001</v>
      </c>
      <c r="I15" s="80">
        <f t="shared" si="0"/>
        <v>0</v>
      </c>
      <c r="J15" s="82">
        <f>(E15/D15)*1000</f>
        <v>21711.032012863616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515.95000000000005</v>
      </c>
      <c r="F17" s="41">
        <v>0</v>
      </c>
      <c r="G17" s="41">
        <v>515.95000000000005</v>
      </c>
      <c r="H17" s="41">
        <v>0</v>
      </c>
      <c r="I17" s="41">
        <v>0</v>
      </c>
      <c r="J17" s="42">
        <f>(E17/D17)*1000</f>
        <v>42995.833333333336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1124.931</v>
      </c>
      <c r="F18" s="87">
        <v>53.805999999999997</v>
      </c>
      <c r="G18" s="87">
        <v>1071.125</v>
      </c>
      <c r="H18" s="41">
        <v>0</v>
      </c>
      <c r="I18" s="41">
        <v>0</v>
      </c>
      <c r="J18" s="42">
        <f t="shared" ref="J18:J26" si="2">(E18/D18)*1000</f>
        <v>49339.07894736842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220.8</v>
      </c>
      <c r="E19" s="41">
        <f t="shared" si="1"/>
        <v>6688.1550000000007</v>
      </c>
      <c r="F19" s="41">
        <v>65.899000000000001</v>
      </c>
      <c r="G19" s="87">
        <v>6622.2560000000003</v>
      </c>
      <c r="H19" s="41">
        <v>0</v>
      </c>
      <c r="I19" s="41">
        <v>0</v>
      </c>
      <c r="J19" s="65">
        <f t="shared" si="2"/>
        <v>30290.557065217392</v>
      </c>
      <c r="K19" s="77">
        <f>(J19/31884.4)*100</f>
        <v>95.001182600950273</v>
      </c>
      <c r="L19" s="77">
        <f>(('январь 2020'!J19+'февраль 2020'!J19+'март 2020'!J19+'апрель 2020 '!J19)/4)/31884.8*100%</f>
        <v>0.9874999689097429</v>
      </c>
      <c r="M19" s="53">
        <v>30290.560000000001</v>
      </c>
      <c r="N19" s="115" t="s">
        <v>61</v>
      </c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3</v>
      </c>
      <c r="E21" s="41">
        <f t="shared" ref="E21" si="3">F21+G21+H21</f>
        <v>71.447000000000003</v>
      </c>
      <c r="F21" s="41">
        <v>0</v>
      </c>
      <c r="G21" s="41">
        <v>71.447000000000003</v>
      </c>
      <c r="H21" s="41">
        <v>0</v>
      </c>
      <c r="I21" s="41">
        <v>0</v>
      </c>
      <c r="J21" s="42">
        <f t="shared" si="2"/>
        <v>23815.666666666668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4</v>
      </c>
      <c r="D26" s="41">
        <v>428.5</v>
      </c>
      <c r="E26" s="41">
        <f>F26+G26+H26</f>
        <v>6523.4809999999998</v>
      </c>
      <c r="F26" s="41">
        <v>69.537000000000006</v>
      </c>
      <c r="G26" s="41">
        <v>4629.7749999999996</v>
      </c>
      <c r="H26" s="41">
        <v>1824.1690000000001</v>
      </c>
      <c r="I26" s="41">
        <v>0</v>
      </c>
      <c r="J26" s="42">
        <f t="shared" si="2"/>
        <v>15223.992998833139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826.5</v>
      </c>
      <c r="E28" s="43">
        <f>E30+E31+E32+E40+E41</f>
        <v>23918.374000000003</v>
      </c>
      <c r="F28" s="19">
        <f>F30+F31+F32+F40+F41</f>
        <v>213.76800000000003</v>
      </c>
      <c r="G28" s="19">
        <f>G30+G31+G32+G40+G41</f>
        <v>23704.606000000003</v>
      </c>
      <c r="H28" s="19">
        <v>0</v>
      </c>
      <c r="I28" s="19">
        <v>0</v>
      </c>
      <c r="J28" s="66">
        <f>(E28/D28)*1000</f>
        <v>28939.351482153666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1288.2940000000001</v>
      </c>
      <c r="F30" s="45">
        <v>124.414</v>
      </c>
      <c r="G30" s="45">
        <v>1163.8800000000001</v>
      </c>
      <c r="H30" s="45">
        <v>0</v>
      </c>
      <c r="I30" s="45">
        <v>0</v>
      </c>
      <c r="J30" s="46">
        <f>(E30/D30)*1000</f>
        <v>56012.782608695656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2843.5919999999996</v>
      </c>
      <c r="F31" s="45">
        <v>22.056999999999999</v>
      </c>
      <c r="G31" s="45">
        <v>2821.5349999999999</v>
      </c>
      <c r="H31" s="45">
        <v>0</v>
      </c>
      <c r="I31" s="45">
        <v>0</v>
      </c>
      <c r="J31" s="46">
        <f t="shared" ref="J31:J41" si="5">(E31/D31)*1000</f>
        <v>61152.51612903225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16.309999999999999</v>
      </c>
      <c r="D32" s="45">
        <v>425.5</v>
      </c>
      <c r="E32" s="45">
        <f t="shared" si="4"/>
        <v>14432.958000000001</v>
      </c>
      <c r="F32" s="47">
        <v>42.008000000000003</v>
      </c>
      <c r="G32" s="45">
        <v>14390.95</v>
      </c>
      <c r="H32" s="45">
        <v>0</v>
      </c>
      <c r="I32" s="45">
        <v>0</v>
      </c>
      <c r="J32" s="66">
        <f t="shared" si="5"/>
        <v>33919.995299647475</v>
      </c>
      <c r="K32" s="78">
        <f>(J32/33920)*100</f>
        <v>99.999986142828647</v>
      </c>
      <c r="L32" s="78">
        <f>K32</f>
        <v>99.999986142828647</v>
      </c>
      <c r="M32" s="52">
        <v>33920</v>
      </c>
    </row>
    <row r="33" spans="1:14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4" ht="27.6" customHeight="1">
      <c r="A34" s="85" t="s">
        <v>33</v>
      </c>
      <c r="B34" s="25">
        <v>638.41999999999996</v>
      </c>
      <c r="C34" s="18">
        <v>15.85</v>
      </c>
      <c r="D34" s="45">
        <v>393.3</v>
      </c>
      <c r="E34" s="45">
        <f t="shared" si="4"/>
        <v>13260.274000000001</v>
      </c>
      <c r="F34" s="45">
        <v>40.932000000000002</v>
      </c>
      <c r="G34" s="45">
        <v>13219.342000000001</v>
      </c>
      <c r="H34" s="45">
        <v>0</v>
      </c>
      <c r="I34" s="45">
        <v>0</v>
      </c>
      <c r="J34" s="46">
        <f t="shared" si="5"/>
        <v>33715.418255784396</v>
      </c>
      <c r="K34" s="19" t="s">
        <v>2</v>
      </c>
      <c r="L34" s="19" t="s">
        <v>2</v>
      </c>
    </row>
    <row r="35" spans="1:14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4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199.05699999999999</v>
      </c>
      <c r="F36" s="45">
        <v>0</v>
      </c>
      <c r="G36" s="45">
        <v>199.05699999999999</v>
      </c>
      <c r="H36" s="45">
        <v>0</v>
      </c>
      <c r="I36" s="45">
        <v>0</v>
      </c>
      <c r="J36" s="46">
        <f t="shared" si="5"/>
        <v>33176.166666666664</v>
      </c>
      <c r="K36" s="19" t="s">
        <v>2</v>
      </c>
      <c r="L36" s="19" t="s">
        <v>2</v>
      </c>
      <c r="M36" s="53"/>
    </row>
    <row r="37" spans="1:14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4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4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4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279.79199999999997</v>
      </c>
      <c r="F40" s="45">
        <v>0</v>
      </c>
      <c r="G40" s="45">
        <v>279.79199999999997</v>
      </c>
      <c r="H40" s="45">
        <v>0</v>
      </c>
      <c r="I40" s="45">
        <v>0</v>
      </c>
      <c r="J40" s="46">
        <f t="shared" si="5"/>
        <v>25435.636363636364</v>
      </c>
      <c r="K40" s="19" t="s">
        <v>2</v>
      </c>
      <c r="L40" s="19" t="s">
        <v>2</v>
      </c>
    </row>
    <row r="41" spans="1:14" ht="33" customHeight="1">
      <c r="A41" s="20" t="s">
        <v>5</v>
      </c>
      <c r="B41" s="21">
        <v>416.6</v>
      </c>
      <c r="C41" s="18">
        <v>3.75</v>
      </c>
      <c r="D41" s="45">
        <v>320.5</v>
      </c>
      <c r="E41" s="45">
        <f t="shared" si="4"/>
        <v>5073.7379999999994</v>
      </c>
      <c r="F41" s="45">
        <v>25.289000000000001</v>
      </c>
      <c r="G41" s="45">
        <v>5048.4489999999996</v>
      </c>
      <c r="H41" s="45">
        <v>0</v>
      </c>
      <c r="I41" s="45">
        <v>0</v>
      </c>
      <c r="J41" s="46">
        <f t="shared" si="5"/>
        <v>15830.695787831512</v>
      </c>
      <c r="K41" s="19" t="s">
        <v>2</v>
      </c>
      <c r="L41" s="19" t="s">
        <v>2</v>
      </c>
    </row>
    <row r="42" spans="1:14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4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75.599999999999994</v>
      </c>
      <c r="E43" s="32">
        <f>E45+E46+E47+E54</f>
        <v>1994.4899999999998</v>
      </c>
      <c r="F43" s="32">
        <f t="shared" ref="F43:H43" si="6">F45+F46+F47+F54</f>
        <v>68.159000000000006</v>
      </c>
      <c r="G43" s="32">
        <f t="shared" si="6"/>
        <v>0</v>
      </c>
      <c r="H43" s="32">
        <f t="shared" si="6"/>
        <v>1926.3310000000001</v>
      </c>
      <c r="I43" s="32"/>
      <c r="J43" s="44">
        <f>(E43/D43)*1000</f>
        <v>26382.142857142855</v>
      </c>
      <c r="K43" s="32" t="s">
        <v>2</v>
      </c>
      <c r="L43" s="32" t="s">
        <v>2</v>
      </c>
      <c r="M43" s="55"/>
    </row>
    <row r="44" spans="1:14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4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244.03100000000001</v>
      </c>
      <c r="F45" s="48">
        <v>28.297999999999998</v>
      </c>
      <c r="G45" s="48">
        <v>0</v>
      </c>
      <c r="H45" s="48">
        <v>215.733</v>
      </c>
      <c r="I45" s="48"/>
      <c r="J45" s="49">
        <f t="shared" ref="J45:J54" si="7">(E45/D45)*1000</f>
        <v>61007.75</v>
      </c>
      <c r="K45" s="32" t="s">
        <v>2</v>
      </c>
      <c r="L45" s="32" t="s">
        <v>2</v>
      </c>
    </row>
    <row r="46" spans="1:14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177.64300000000003</v>
      </c>
      <c r="F46" s="48">
        <v>32.956000000000003</v>
      </c>
      <c r="G46" s="48">
        <v>0</v>
      </c>
      <c r="H46" s="48">
        <v>144.68700000000001</v>
      </c>
      <c r="I46" s="48"/>
      <c r="J46" s="49">
        <f t="shared" si="7"/>
        <v>59214.333333333343</v>
      </c>
      <c r="K46" s="32" t="s">
        <v>2</v>
      </c>
      <c r="L46" s="32" t="s">
        <v>2</v>
      </c>
    </row>
    <row r="47" spans="1:14" ht="92.45" customHeight="1">
      <c r="A47" s="38" t="s">
        <v>31</v>
      </c>
      <c r="B47" s="39">
        <v>68.28</v>
      </c>
      <c r="C47" s="61">
        <v>8.15</v>
      </c>
      <c r="D47" s="48">
        <v>36.6</v>
      </c>
      <c r="E47" s="48">
        <f t="shared" si="8"/>
        <v>1179.3999999999999</v>
      </c>
      <c r="F47" s="48">
        <v>3.11</v>
      </c>
      <c r="G47" s="48">
        <v>0</v>
      </c>
      <c r="H47" s="48">
        <v>1176.29</v>
      </c>
      <c r="I47" s="48"/>
      <c r="J47" s="110">
        <f t="shared" si="7"/>
        <v>32224.04371584699</v>
      </c>
      <c r="K47" s="79">
        <f>(J47/33920)*100</f>
        <v>95.000128879265887</v>
      </c>
      <c r="L47" s="79">
        <f>(('январь 2020'!J47+'февраль 2020'!J47+'март 2020'!J47+'апрель 2020 '!J47)/4)/33920*100%</f>
        <v>0.9874999246150874</v>
      </c>
      <c r="M47" s="52">
        <v>32224</v>
      </c>
      <c r="N47" s="71" t="s">
        <v>61</v>
      </c>
    </row>
    <row r="48" spans="1:14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98.21</v>
      </c>
      <c r="F49" s="48">
        <v>0</v>
      </c>
      <c r="G49" s="48">
        <v>0</v>
      </c>
      <c r="H49" s="48">
        <v>98.21</v>
      </c>
      <c r="I49" s="48"/>
      <c r="J49" s="49">
        <f t="shared" si="7"/>
        <v>35075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393.416</v>
      </c>
      <c r="F54" s="48">
        <v>3.7949999999999999</v>
      </c>
      <c r="G54" s="48">
        <v>0</v>
      </c>
      <c r="H54" s="48">
        <v>389.62099999999998</v>
      </c>
      <c r="I54" s="48"/>
      <c r="J54" s="49">
        <f t="shared" si="7"/>
        <v>12294.25</v>
      </c>
      <c r="K54" s="32" t="s">
        <v>2</v>
      </c>
      <c r="L54" s="32" t="s">
        <v>2</v>
      </c>
    </row>
    <row r="55" spans="1:13" ht="19.5" customHeight="1">
      <c r="A55" s="151">
        <v>0</v>
      </c>
      <c r="B55" s="151"/>
      <c r="C55" s="151"/>
      <c r="D55" s="151"/>
      <c r="E55" s="151"/>
      <c r="F55" s="151"/>
      <c r="G55" s="151"/>
      <c r="H55" s="105"/>
      <c r="I55" s="1"/>
      <c r="J55" s="67"/>
      <c r="K55" s="5"/>
      <c r="L55" s="5"/>
    </row>
    <row r="56" spans="1:13" ht="19.5" customHeight="1">
      <c r="A56" s="152" t="s">
        <v>45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</row>
    <row r="57" spans="1:13" s="57" customFormat="1" ht="29.45" customHeight="1">
      <c r="A57" s="153" t="s">
        <v>41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74"/>
    </row>
    <row r="58" spans="1:13" s="8" customFormat="1" ht="23.25" customHeight="1">
      <c r="A58" s="153" t="s">
        <v>42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54"/>
    </row>
    <row r="59" spans="1:13" ht="4.5" customHeight="1">
      <c r="A59" s="105"/>
      <c r="B59" s="105"/>
      <c r="C59" s="105"/>
      <c r="D59" s="105"/>
      <c r="E59" s="105"/>
      <c r="F59" s="105"/>
      <c r="G59" s="105"/>
      <c r="H59" s="105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9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19" zoomScale="60" workbookViewId="0">
      <selection activeCell="K19" sqref="K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173" t="s">
        <v>34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customFormat="1" ht="18.75">
      <c r="A3" s="173" t="s">
        <v>38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customFormat="1" ht="18.75">
      <c r="A4" s="173" t="s">
        <v>63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2" customFormat="1">
      <c r="A5" s="174" t="s">
        <v>10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2" customFormat="1" ht="15" customHeight="1">
      <c r="A6" s="179" t="s">
        <v>46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</row>
    <row r="7" spans="1:12" customFormat="1" ht="15.75">
      <c r="A7" s="176" t="s">
        <v>22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9" spans="1:12" customFormat="1" ht="27" customHeight="1">
      <c r="A9" s="163" t="s">
        <v>11</v>
      </c>
      <c r="B9" s="164" t="s">
        <v>24</v>
      </c>
      <c r="C9" s="165"/>
      <c r="D9" s="157" t="s">
        <v>43</v>
      </c>
      <c r="E9" s="164" t="s">
        <v>44</v>
      </c>
      <c r="F9" s="167"/>
      <c r="G9" s="167"/>
      <c r="H9" s="167"/>
      <c r="I9" s="167"/>
      <c r="J9" s="157" t="s">
        <v>12</v>
      </c>
      <c r="K9" s="154" t="s">
        <v>39</v>
      </c>
      <c r="L9" s="154" t="s">
        <v>40</v>
      </c>
    </row>
    <row r="10" spans="1:12" customFormat="1" ht="55.5" customHeight="1">
      <c r="A10" s="163"/>
      <c r="B10" s="157" t="s">
        <v>20</v>
      </c>
      <c r="C10" s="157" t="s">
        <v>53</v>
      </c>
      <c r="D10" s="166"/>
      <c r="E10" s="157" t="s">
        <v>20</v>
      </c>
      <c r="F10" s="160" t="s">
        <v>19</v>
      </c>
      <c r="G10" s="161"/>
      <c r="H10" s="162"/>
      <c r="I10" s="157" t="s">
        <v>18</v>
      </c>
      <c r="J10" s="166"/>
      <c r="K10" s="155"/>
      <c r="L10" s="155"/>
    </row>
    <row r="11" spans="1:12" customFormat="1" ht="224.25" customHeight="1">
      <c r="A11" s="163"/>
      <c r="B11" s="158"/>
      <c r="C11" s="158"/>
      <c r="D11" s="166"/>
      <c r="E11" s="159"/>
      <c r="F11" s="112" t="s">
        <v>54</v>
      </c>
      <c r="G11" s="6" t="s">
        <v>21</v>
      </c>
      <c r="H11" s="6" t="s">
        <v>37</v>
      </c>
      <c r="I11" s="158"/>
      <c r="J11" s="158"/>
      <c r="K11" s="156"/>
      <c r="L11" s="156"/>
    </row>
    <row r="12" spans="1:12" customFormat="1" ht="19.5" customHeight="1">
      <c r="A12" s="157"/>
      <c r="B12" s="171" t="s">
        <v>25</v>
      </c>
      <c r="C12" s="172"/>
      <c r="D12" s="113" t="s">
        <v>0</v>
      </c>
      <c r="E12" s="113" t="s">
        <v>1</v>
      </c>
      <c r="F12" s="113" t="s">
        <v>1</v>
      </c>
      <c r="G12" s="113" t="s">
        <v>1</v>
      </c>
      <c r="H12" s="113" t="s">
        <v>1</v>
      </c>
      <c r="I12" s="113" t="s">
        <v>1</v>
      </c>
      <c r="J12" s="113" t="s">
        <v>17</v>
      </c>
      <c r="K12" s="113" t="s">
        <v>16</v>
      </c>
      <c r="L12" s="113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57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684.5</v>
      </c>
      <c r="E15" s="12">
        <f>F15+G15+H15</f>
        <v>19187.305</v>
      </c>
      <c r="F15" s="11">
        <f>F17+F18+F19+F26</f>
        <v>1535.9059999999999</v>
      </c>
      <c r="G15" s="11">
        <f>G17+G18+G19+G26</f>
        <v>15419.096</v>
      </c>
      <c r="H15" s="11">
        <f>H17+H18+H19+H26</f>
        <v>2232.3029999999999</v>
      </c>
      <c r="I15" s="12"/>
      <c r="J15" s="124">
        <f>E15/D15*1000</f>
        <v>28031.124908692476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570.40599999999995</v>
      </c>
      <c r="F17" s="12">
        <v>69.328000000000003</v>
      </c>
      <c r="G17" s="12">
        <v>501.07799999999997</v>
      </c>
      <c r="H17" s="12">
        <v>0</v>
      </c>
      <c r="I17" s="12"/>
      <c r="J17" s="124">
        <f>E17/D17*1000</f>
        <v>47533.833333333328</v>
      </c>
      <c r="K17" s="12" t="s">
        <v>2</v>
      </c>
      <c r="L17" s="12" t="s">
        <v>2</v>
      </c>
    </row>
    <row r="18" spans="1:13" ht="66" customHeight="1">
      <c r="A18" s="10" t="s">
        <v>28</v>
      </c>
      <c r="B18" s="11">
        <v>23.25</v>
      </c>
      <c r="C18" s="9" t="s">
        <v>32</v>
      </c>
      <c r="D18" s="12">
        <v>22.8</v>
      </c>
      <c r="E18" s="12">
        <f>F18+G18</f>
        <v>1366.5</v>
      </c>
      <c r="F18" s="12">
        <v>195.833</v>
      </c>
      <c r="G18" s="12">
        <v>1170.6669999999999</v>
      </c>
      <c r="H18" s="12">
        <v>0</v>
      </c>
      <c r="I18" s="12"/>
      <c r="J18" s="124">
        <f>E18/D18*1000</f>
        <v>59934.210526315786</v>
      </c>
      <c r="K18" s="12" t="s">
        <v>2</v>
      </c>
      <c r="L18" s="12" t="s">
        <v>2</v>
      </c>
      <c r="M18" s="53" t="s">
        <v>69</v>
      </c>
    </row>
    <row r="19" spans="1:13" ht="86.25" customHeight="1">
      <c r="A19" s="10" t="s">
        <v>26</v>
      </c>
      <c r="B19" s="11">
        <v>280.60000000000002</v>
      </c>
      <c r="C19" s="9">
        <v>5.5</v>
      </c>
      <c r="D19" s="12">
        <v>224.7</v>
      </c>
      <c r="E19" s="12">
        <f>F19+G19</f>
        <v>8403.4989999999998</v>
      </c>
      <c r="F19" s="12">
        <v>728.39800000000002</v>
      </c>
      <c r="G19" s="12">
        <v>7675.1009999999997</v>
      </c>
      <c r="H19" s="12">
        <v>0</v>
      </c>
      <c r="I19" s="12"/>
      <c r="J19" s="131">
        <f>E19/D19*1000</f>
        <v>37398.749443702713</v>
      </c>
      <c r="K19" s="130">
        <f>(J19/30806.6)*100</f>
        <v>121.39849721716358</v>
      </c>
      <c r="L19" s="130">
        <f>(('январь 2020'!J19+'февраль 2020'!J19+'март 2020'!J19+'апрель 2020 '!J19+'Май Новая форма'!J19)/5)/30406.4*100</f>
        <v>107.44034511055315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29.25" customHeight="1">
      <c r="A21" s="59" t="s">
        <v>55</v>
      </c>
      <c r="B21" s="11">
        <v>5.5</v>
      </c>
      <c r="C21" s="9">
        <v>3</v>
      </c>
      <c r="D21" s="12">
        <v>3</v>
      </c>
      <c r="E21" s="12">
        <f t="shared" ref="E21:E25" si="0">F21+G21</f>
        <v>57.250999999999998</v>
      </c>
      <c r="F21" s="12"/>
      <c r="G21" s="12">
        <v>57.250999999999998</v>
      </c>
      <c r="H21" s="12">
        <v>0</v>
      </c>
      <c r="I21" s="12"/>
      <c r="J21" s="124">
        <f t="shared" ref="J21:J26" si="1">E21/D21*1000</f>
        <v>19083.666666666664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62.25" customHeight="1">
      <c r="A26" s="10" t="s">
        <v>5</v>
      </c>
      <c r="B26" s="11">
        <v>557.35</v>
      </c>
      <c r="C26" s="9">
        <v>4.08</v>
      </c>
      <c r="D26" s="12">
        <v>425</v>
      </c>
      <c r="E26" s="12">
        <f>F26+G26+H26</f>
        <v>8846.9</v>
      </c>
      <c r="F26" s="12">
        <v>542.34699999999998</v>
      </c>
      <c r="G26" s="12">
        <v>6072.25</v>
      </c>
      <c r="H26" s="12">
        <v>2232.3029999999999</v>
      </c>
      <c r="I26" s="12"/>
      <c r="J26" s="124">
        <f t="shared" si="1"/>
        <v>20816.235294117647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19.5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841.6</v>
      </c>
      <c r="E28" s="43">
        <f t="shared" ref="E28:E29" si="2">F28+G28</f>
        <v>54427.573999999993</v>
      </c>
      <c r="F28" s="24">
        <f>F30+F31+F40+F41+F32</f>
        <v>4691.0689999999995</v>
      </c>
      <c r="G28" s="24">
        <f>G30+G31+G40+G41+G32</f>
        <v>49736.504999999997</v>
      </c>
      <c r="H28" s="19"/>
      <c r="I28" s="19"/>
      <c r="J28" s="43">
        <f>E28/D28*1000</f>
        <v>64671.54705323193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22</v>
      </c>
      <c r="E30" s="43">
        <f>F30+G30</f>
        <v>1431.556</v>
      </c>
      <c r="F30" s="19">
        <v>119.10599999999999</v>
      </c>
      <c r="G30" s="43">
        <v>1312.45</v>
      </c>
      <c r="H30" s="19"/>
      <c r="I30" s="19"/>
      <c r="J30" s="43">
        <f>E30/D30*1000</f>
        <v>65070.727272727265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45.5</v>
      </c>
      <c r="E31" s="43">
        <f t="shared" ref="E31" si="3">F31+G31</f>
        <v>6196.7479999999996</v>
      </c>
      <c r="F31" s="19">
        <v>870.23099999999999</v>
      </c>
      <c r="G31" s="19">
        <v>5326.5169999999998</v>
      </c>
      <c r="H31" s="19"/>
      <c r="I31" s="19"/>
      <c r="J31" s="43">
        <f t="shared" ref="J31:J41" si="4">E31/D31*1000</f>
        <v>136192.26373626373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16.309999999999999</v>
      </c>
      <c r="D32" s="19">
        <v>434.1</v>
      </c>
      <c r="E32" s="43">
        <f>F32+G32</f>
        <v>39544.589</v>
      </c>
      <c r="F32" s="19">
        <v>3273.529</v>
      </c>
      <c r="G32" s="43">
        <v>36271.06</v>
      </c>
      <c r="H32" s="19"/>
      <c r="I32" s="19"/>
      <c r="J32" s="132">
        <f t="shared" si="4"/>
        <v>91095.574752361208</v>
      </c>
      <c r="K32" s="43">
        <f>(J32/33117.3)*100</f>
        <v>275.06944935837521</v>
      </c>
      <c r="L32" s="43">
        <f>((('январь 2020'!J32+'февраль 2020'!J32+'март 2020'!J32+'апрель 2020 '!J32+'Май Новая форма'!J32)/5)/32347.2)*100</f>
        <v>140.21340712522269</v>
      </c>
      <c r="M32" s="52">
        <v>33117.300000000003</v>
      </c>
    </row>
    <row r="33" spans="1:13" ht="17.25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2.5" customHeight="1">
      <c r="A34" s="23" t="s">
        <v>33</v>
      </c>
      <c r="B34" s="25">
        <v>638.41999999999996</v>
      </c>
      <c r="C34" s="18">
        <v>15.85</v>
      </c>
      <c r="D34" s="19">
        <v>392.8</v>
      </c>
      <c r="E34" s="43">
        <f t="shared" si="5"/>
        <v>36324.816000000006</v>
      </c>
      <c r="F34" s="19">
        <v>3227.3040000000001</v>
      </c>
      <c r="G34" s="19">
        <v>33097.512000000002</v>
      </c>
      <c r="H34" s="19"/>
      <c r="I34" s="19"/>
      <c r="J34" s="43">
        <f t="shared" si="4"/>
        <v>92476.619144602868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493.20100000000002</v>
      </c>
      <c r="F36" s="43"/>
      <c r="G36" s="19">
        <v>493.20100000000002</v>
      </c>
      <c r="H36" s="19"/>
      <c r="I36" s="19"/>
      <c r="J36" s="43">
        <f t="shared" si="4"/>
        <v>82200.166666666672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382.17200000000003</v>
      </c>
      <c r="F40" s="19">
        <v>26.134</v>
      </c>
      <c r="G40" s="19">
        <v>356.03800000000001</v>
      </c>
      <c r="H40" s="19"/>
      <c r="I40" s="19"/>
      <c r="J40" s="43">
        <f t="shared" si="4"/>
        <v>34742.909090909096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4.75</v>
      </c>
      <c r="D41" s="19">
        <v>329</v>
      </c>
      <c r="E41" s="43">
        <f t="shared" si="5"/>
        <v>6872.509</v>
      </c>
      <c r="F41" s="19">
        <v>402.06900000000002</v>
      </c>
      <c r="G41" s="19">
        <v>6470.44</v>
      </c>
      <c r="H41" s="19"/>
      <c r="I41" s="19"/>
      <c r="J41" s="43">
        <f t="shared" si="4"/>
        <v>20889.08510638298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310</v>
      </c>
      <c r="E42" s="127" t="s">
        <v>32</v>
      </c>
      <c r="F42" s="127" t="s">
        <v>32</v>
      </c>
      <c r="G42" s="128">
        <v>515.27499999999998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15.7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77.8</v>
      </c>
      <c r="E44" s="32">
        <f>F44+H44</f>
        <v>2718.248</v>
      </c>
      <c r="F44" s="32">
        <f>F46+F47+F48+F55</f>
        <v>299.84700000000004</v>
      </c>
      <c r="G44" s="32"/>
      <c r="H44" s="32">
        <f>H46+H47+H48+H55</f>
        <v>2418.4009999999998</v>
      </c>
      <c r="I44" s="32"/>
      <c r="J44" s="129">
        <f t="shared" ref="J44:J47" si="6">E44/D44*1000</f>
        <v>34938.920308483292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15.7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293.11200000000002</v>
      </c>
      <c r="F46" s="32">
        <v>55.390999999999998</v>
      </c>
      <c r="G46" s="32"/>
      <c r="H46" s="32">
        <v>237.721</v>
      </c>
      <c r="I46" s="32"/>
      <c r="J46" s="129">
        <f t="shared" si="6"/>
        <v>73278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118.37299999999999</v>
      </c>
      <c r="F47" s="32">
        <v>4.1269999999999998</v>
      </c>
      <c r="G47" s="32"/>
      <c r="H47" s="32">
        <v>114.246</v>
      </c>
      <c r="I47" s="32"/>
      <c r="J47" s="129">
        <f t="shared" si="6"/>
        <v>39457.666666666664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8.15</v>
      </c>
      <c r="D48" s="32">
        <v>38.799999999999997</v>
      </c>
      <c r="E48" s="32">
        <f>F48+H48</f>
        <v>1689.0529999999999</v>
      </c>
      <c r="F48" s="32">
        <v>199.68700000000001</v>
      </c>
      <c r="G48" s="32"/>
      <c r="H48" s="32">
        <v>1489.366</v>
      </c>
      <c r="I48" s="32"/>
      <c r="J48" s="129">
        <f>E48/D48*1000</f>
        <v>43532.293814432989</v>
      </c>
      <c r="K48" s="133">
        <f>(J48/32347.2)*100</f>
        <v>134.57824422031271</v>
      </c>
      <c r="L48" s="133">
        <f>((('январь 2020'!J47+'февраль 2020'!J47+'март 2020'!J47+'апрель 2020 '!J47+'Май Новая форма'!J48)/5)/32347.2)*100</f>
        <v>109.7568157900579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25.5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128.03399999999999</v>
      </c>
      <c r="F50" s="32"/>
      <c r="G50" s="32"/>
      <c r="H50" s="32">
        <v>128.03399999999999</v>
      </c>
      <c r="I50" s="32"/>
      <c r="J50" s="129">
        <f t="shared" ref="J50:J55" si="9">E50/D50*1000</f>
        <v>45726.428571428572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0.5</v>
      </c>
      <c r="D55" s="32">
        <v>32</v>
      </c>
      <c r="E55" s="32">
        <f t="shared" si="8"/>
        <v>617.71</v>
      </c>
      <c r="F55" s="32">
        <v>40.642000000000003</v>
      </c>
      <c r="G55" s="32"/>
      <c r="H55" s="32">
        <v>577.06799999999998</v>
      </c>
      <c r="I55" s="32"/>
      <c r="J55" s="129">
        <f t="shared" si="9"/>
        <v>19303.4375</v>
      </c>
      <c r="K55" s="32" t="s">
        <v>2</v>
      </c>
      <c r="L55" s="32" t="s">
        <v>2</v>
      </c>
    </row>
    <row r="56" spans="1:13" ht="19.5" customHeight="1">
      <c r="A56" s="151" t="s">
        <v>66</v>
      </c>
      <c r="B56" s="151"/>
      <c r="C56" s="151"/>
      <c r="D56" s="151"/>
      <c r="E56" s="151"/>
      <c r="F56" s="151"/>
      <c r="G56" s="151"/>
      <c r="H56" s="111"/>
      <c r="I56" s="1"/>
      <c r="J56" s="1"/>
      <c r="K56" s="5"/>
      <c r="L56" s="5"/>
    </row>
    <row r="57" spans="1:13" ht="19.5" customHeight="1">
      <c r="A57" s="152" t="s">
        <v>45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</row>
    <row r="58" spans="1:13" s="57" customFormat="1" ht="23.25" customHeight="1">
      <c r="A58" s="153" t="s">
        <v>41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18"/>
    </row>
    <row r="59" spans="1:13" s="8" customFormat="1" ht="23.25" customHeight="1">
      <c r="A59" s="153" t="s">
        <v>42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19"/>
    </row>
    <row r="60" spans="1:13" ht="15" customHeight="1">
      <c r="A60" s="152" t="s">
        <v>67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1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44" zoomScale="60" zoomScaleNormal="74" workbookViewId="0">
      <selection activeCell="L19" sqref="L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173" t="s">
        <v>34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customFormat="1" ht="18.75">
      <c r="A3" s="173" t="s">
        <v>38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customFormat="1" ht="18.75">
      <c r="A4" s="180" t="s">
        <v>70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2" customFormat="1">
      <c r="A5" s="174" t="s">
        <v>10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2" customFormat="1" ht="15" customHeight="1">
      <c r="A6" s="179" t="s">
        <v>46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</row>
    <row r="7" spans="1:12" customFormat="1" ht="15.75">
      <c r="A7" s="176" t="s">
        <v>22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9" spans="1:12" customFormat="1" ht="27" customHeight="1">
      <c r="A9" s="163" t="s">
        <v>11</v>
      </c>
      <c r="B9" s="164" t="s">
        <v>24</v>
      </c>
      <c r="C9" s="165"/>
      <c r="D9" s="157" t="s">
        <v>43</v>
      </c>
      <c r="E9" s="164" t="s">
        <v>44</v>
      </c>
      <c r="F9" s="167"/>
      <c r="G9" s="167"/>
      <c r="H9" s="167"/>
      <c r="I9" s="167"/>
      <c r="J9" s="157" t="s">
        <v>12</v>
      </c>
      <c r="K9" s="154" t="s">
        <v>39</v>
      </c>
      <c r="L9" s="154" t="s">
        <v>40</v>
      </c>
    </row>
    <row r="10" spans="1:12" customFormat="1" ht="55.5" customHeight="1">
      <c r="A10" s="163"/>
      <c r="B10" s="157" t="s">
        <v>20</v>
      </c>
      <c r="C10" s="157" t="s">
        <v>53</v>
      </c>
      <c r="D10" s="166"/>
      <c r="E10" s="157" t="s">
        <v>20</v>
      </c>
      <c r="F10" s="160" t="s">
        <v>19</v>
      </c>
      <c r="G10" s="161"/>
      <c r="H10" s="162"/>
      <c r="I10" s="157" t="s">
        <v>18</v>
      </c>
      <c r="J10" s="166"/>
      <c r="K10" s="155"/>
      <c r="L10" s="155"/>
    </row>
    <row r="11" spans="1:12" customFormat="1" ht="224.25" customHeight="1">
      <c r="A11" s="163"/>
      <c r="B11" s="158"/>
      <c r="C11" s="158"/>
      <c r="D11" s="166"/>
      <c r="E11" s="159"/>
      <c r="F11" s="136" t="s">
        <v>54</v>
      </c>
      <c r="G11" s="6" t="s">
        <v>21</v>
      </c>
      <c r="H11" s="6" t="s">
        <v>37</v>
      </c>
      <c r="I11" s="158"/>
      <c r="J11" s="158"/>
      <c r="K11" s="156"/>
      <c r="L11" s="156"/>
    </row>
    <row r="12" spans="1:12" customFormat="1" ht="19.5" customHeight="1">
      <c r="A12" s="157"/>
      <c r="B12" s="171" t="s">
        <v>25</v>
      </c>
      <c r="C12" s="172"/>
      <c r="D12" s="137" t="s">
        <v>0</v>
      </c>
      <c r="E12" s="137" t="s">
        <v>1</v>
      </c>
      <c r="F12" s="137" t="s">
        <v>1</v>
      </c>
      <c r="G12" s="137" t="s">
        <v>1</v>
      </c>
      <c r="H12" s="137" t="s">
        <v>1</v>
      </c>
      <c r="I12" s="137" t="s">
        <v>1</v>
      </c>
      <c r="J12" s="137" t="s">
        <v>17</v>
      </c>
      <c r="K12" s="137" t="s">
        <v>16</v>
      </c>
      <c r="L12" s="137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680.9</v>
      </c>
      <c r="E15" s="12">
        <f>F15+G15+H15</f>
        <v>14774.224</v>
      </c>
      <c r="F15" s="11">
        <f>F17+F18+F19+F26+F21</f>
        <v>1090.702</v>
      </c>
      <c r="G15" s="11">
        <f>G17+G18+G19+G26</f>
        <v>11892.563</v>
      </c>
      <c r="H15" s="11">
        <f>H17+H18+H19+H26</f>
        <v>1790.9590000000001</v>
      </c>
      <c r="I15" s="12"/>
      <c r="J15" s="124">
        <f>E15/D15*1000</f>
        <v>21698.081950359818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678.13499999999999</v>
      </c>
      <c r="F17" s="12">
        <v>45.682000000000002</v>
      </c>
      <c r="G17" s="12">
        <v>632.45299999999997</v>
      </c>
      <c r="H17" s="12">
        <v>0</v>
      </c>
      <c r="I17" s="12"/>
      <c r="J17" s="124">
        <f>E17/D17*1000</f>
        <v>56511.25</v>
      </c>
      <c r="K17" s="12" t="s">
        <v>2</v>
      </c>
      <c r="L17" s="12" t="s">
        <v>2</v>
      </c>
    </row>
    <row r="18" spans="1:13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857.53899999999999</v>
      </c>
      <c r="F18" s="12">
        <v>106.91500000000001</v>
      </c>
      <c r="G18" s="12">
        <v>750.62400000000002</v>
      </c>
      <c r="H18" s="12">
        <v>0</v>
      </c>
      <c r="I18" s="12"/>
      <c r="J18" s="124">
        <f>E18/D18*1000</f>
        <v>40260.046948356809</v>
      </c>
      <c r="K18" s="12" t="s">
        <v>2</v>
      </c>
      <c r="L18" s="12" t="s">
        <v>2</v>
      </c>
      <c r="M18" s="53" t="s">
        <v>69</v>
      </c>
    </row>
    <row r="19" spans="1:13" ht="87.95" customHeight="1">
      <c r="A19" s="10" t="s">
        <v>26</v>
      </c>
      <c r="B19" s="11">
        <v>280.60000000000002</v>
      </c>
      <c r="C19" s="9">
        <v>2</v>
      </c>
      <c r="D19" s="12">
        <v>224.6</v>
      </c>
      <c r="E19" s="12">
        <f>F19+G19</f>
        <v>6209.9890000000005</v>
      </c>
      <c r="F19" s="12">
        <v>561.11699999999996</v>
      </c>
      <c r="G19" s="12">
        <v>5648.8720000000003</v>
      </c>
      <c r="H19" s="12">
        <v>0</v>
      </c>
      <c r="I19" s="12"/>
      <c r="J19" s="131">
        <f>E19/D19*1000</f>
        <v>27649.10507569012</v>
      </c>
      <c r="K19" s="130">
        <f>(J19/30806.6)*100</f>
        <v>89.750589405160326</v>
      </c>
      <c r="L19" s="130">
        <f>(('январь 2020'!J19+'февраль 2020'!J19+'март 2020'!J19+'апрель 2020 '!J19+'Май Новая форма'!J19+J19)/6)/30806.6*100</f>
        <v>103.3289460452015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59" t="s">
        <v>55</v>
      </c>
      <c r="B21" s="11">
        <v>5.5</v>
      </c>
      <c r="C21" s="9">
        <v>0</v>
      </c>
      <c r="D21" s="12">
        <v>3</v>
      </c>
      <c r="E21" s="12">
        <f t="shared" ref="E21:E25" si="0">F21+G21</f>
        <v>65.260000000000005</v>
      </c>
      <c r="F21" s="12">
        <v>0</v>
      </c>
      <c r="G21" s="12">
        <v>65.260000000000005</v>
      </c>
      <c r="H21" s="12">
        <v>0</v>
      </c>
      <c r="I21" s="12"/>
      <c r="J21" s="124">
        <f t="shared" ref="J21:J26" si="1">E21/D21*1000</f>
        <v>21753.333333333332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45" customHeight="1">
      <c r="A26" s="10" t="s">
        <v>5</v>
      </c>
      <c r="B26" s="11">
        <v>557.35</v>
      </c>
      <c r="C26" s="9">
        <v>3</v>
      </c>
      <c r="D26" s="12">
        <v>423</v>
      </c>
      <c r="E26" s="12">
        <f>F26+G26+H26</f>
        <v>7028.5609999999997</v>
      </c>
      <c r="F26" s="12">
        <v>376.988</v>
      </c>
      <c r="G26" s="12">
        <v>4860.6139999999996</v>
      </c>
      <c r="H26" s="12">
        <v>1790.9590000000001</v>
      </c>
      <c r="I26" s="12"/>
      <c r="J26" s="124">
        <f t="shared" si="1"/>
        <v>16615.983451536642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6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19942.910999999996</v>
      </c>
      <c r="F28" s="24">
        <f>F30+F31+F40+F41+F32</f>
        <v>1883.7620000000002</v>
      </c>
      <c r="G28" s="24">
        <f>G30+G31+G40+G41+G32</f>
        <v>18059.148999999998</v>
      </c>
      <c r="H28" s="19"/>
      <c r="I28" s="19"/>
      <c r="J28" s="43">
        <f>E28/D28*1000</f>
        <v>23637.443404053567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1806.8529999999998</v>
      </c>
      <c r="F30" s="19">
        <v>173.273</v>
      </c>
      <c r="G30" s="43">
        <v>1633.58</v>
      </c>
      <c r="H30" s="19"/>
      <c r="I30" s="19"/>
      <c r="J30" s="43">
        <f>E30/D30*1000</f>
        <v>78558.826086956513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3774.9409999999998</v>
      </c>
      <c r="F31" s="19">
        <v>577.90300000000002</v>
      </c>
      <c r="G31" s="19">
        <v>3197.038</v>
      </c>
      <c r="H31" s="19"/>
      <c r="I31" s="19"/>
      <c r="J31" s="43">
        <f t="shared" ref="J31:J41" si="4">E31/D31*1000</f>
        <v>80317.893617021269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2.75</v>
      </c>
      <c r="D32" s="19">
        <v>433.7</v>
      </c>
      <c r="E32" s="43">
        <f>F32+G32</f>
        <v>8390.9290000000001</v>
      </c>
      <c r="F32" s="19">
        <v>646.70600000000002</v>
      </c>
      <c r="G32" s="43">
        <v>7744.223</v>
      </c>
      <c r="H32" s="19"/>
      <c r="I32" s="19"/>
      <c r="J32" s="132">
        <f t="shared" si="4"/>
        <v>19347.311505649068</v>
      </c>
      <c r="K32" s="43">
        <f>(J32/33117.3)*100</f>
        <v>58.420558154345514</v>
      </c>
      <c r="L32" s="43">
        <f>((('январь 2020'!J32+'февраль 2020'!J32+'март 2020'!J32+'апрель 2020 '!J32+'Май Новая форма'!J32+J32)/6)/33117.3)*100</f>
        <v>123.86419769209205</v>
      </c>
      <c r="M32" s="52">
        <v>33117.300000000003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2.5</v>
      </c>
      <c r="D34" s="19">
        <v>392.4</v>
      </c>
      <c r="E34" s="144">
        <f t="shared" si="5"/>
        <v>7619.2309999999998</v>
      </c>
      <c r="F34" s="19">
        <v>610.58500000000004</v>
      </c>
      <c r="G34" s="143">
        <v>7008.6459999999997</v>
      </c>
      <c r="H34" s="19"/>
      <c r="I34" s="19"/>
      <c r="J34" s="43">
        <f t="shared" si="4"/>
        <v>19417.000509684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109.643</v>
      </c>
      <c r="F36" s="43"/>
      <c r="G36" s="19">
        <v>109.643</v>
      </c>
      <c r="H36" s="19"/>
      <c r="I36" s="19"/>
      <c r="J36" s="43">
        <f t="shared" si="4"/>
        <v>18273.833333333332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440.6</v>
      </c>
      <c r="F40" s="19">
        <v>58.042999999999999</v>
      </c>
      <c r="G40" s="19">
        <v>382.55700000000002</v>
      </c>
      <c r="H40" s="19"/>
      <c r="I40" s="19"/>
      <c r="J40" s="43">
        <f t="shared" si="4"/>
        <v>40054.545454545456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2</v>
      </c>
      <c r="D41" s="19">
        <v>329</v>
      </c>
      <c r="E41" s="43">
        <f t="shared" si="5"/>
        <v>5529.5879999999997</v>
      </c>
      <c r="F41" s="19">
        <v>427.83699999999999</v>
      </c>
      <c r="G41" s="19">
        <v>5101.7510000000002</v>
      </c>
      <c r="H41" s="19"/>
      <c r="I41" s="19"/>
      <c r="J41" s="43">
        <f t="shared" si="4"/>
        <v>16807.258358662613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185</v>
      </c>
      <c r="E42" s="127" t="s">
        <v>32</v>
      </c>
      <c r="F42" s="127" t="s">
        <v>32</v>
      </c>
      <c r="G42" s="128">
        <v>127.765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2952.4340000000002</v>
      </c>
      <c r="F44" s="32">
        <f>F46+F47+F48+F55</f>
        <v>154.06700000000001</v>
      </c>
      <c r="G44" s="32"/>
      <c r="H44" s="32">
        <f>H46+H47+H48+H55</f>
        <v>2798.3670000000002</v>
      </c>
      <c r="I44" s="32"/>
      <c r="J44" s="129">
        <f t="shared" ref="J44:J47" si="6">E44/D44*1000</f>
        <v>38950.316622691294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138.60500000000002</v>
      </c>
      <c r="F46" s="32">
        <v>3.4119999999999999</v>
      </c>
      <c r="G46" s="32"/>
      <c r="H46" s="32">
        <v>135.19300000000001</v>
      </c>
      <c r="I46" s="32"/>
      <c r="J46" s="129">
        <f t="shared" si="6"/>
        <v>34651.250000000007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176.137</v>
      </c>
      <c r="F47" s="32">
        <v>24.648</v>
      </c>
      <c r="G47" s="32"/>
      <c r="H47" s="32">
        <v>151.489</v>
      </c>
      <c r="I47" s="32"/>
      <c r="J47" s="129">
        <f t="shared" si="6"/>
        <v>58712.333333333336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2090.9720000000002</v>
      </c>
      <c r="F48" s="32">
        <v>118.417</v>
      </c>
      <c r="G48" s="32"/>
      <c r="H48" s="32">
        <v>1972.5550000000001</v>
      </c>
      <c r="I48" s="32"/>
      <c r="J48" s="138">
        <f>E48/D48*1000</f>
        <v>56819.891304347831</v>
      </c>
      <c r="K48" s="133">
        <f>(J48/32347.2)*100</f>
        <v>175.65628958409948</v>
      </c>
      <c r="L48" s="133">
        <f>((('январь 2020'!J47+'февраль 2020'!J47+'март 2020'!J47+'апрель 2020 '!J47+'Май Новая форма'!J48+J48)/6)/32347.2)*100</f>
        <v>120.74006142239817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69.558999999999997</v>
      </c>
      <c r="F50" s="32"/>
      <c r="G50" s="32"/>
      <c r="H50" s="32">
        <v>69.558999999999997</v>
      </c>
      <c r="I50" s="32"/>
      <c r="J50" s="129">
        <f t="shared" ref="J50:J55" si="9">E50/D50*1000</f>
        <v>24842.5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546.72</v>
      </c>
      <c r="F55" s="32">
        <v>7.59</v>
      </c>
      <c r="G55" s="32"/>
      <c r="H55" s="32">
        <v>539.13</v>
      </c>
      <c r="I55" s="32"/>
      <c r="J55" s="129">
        <f t="shared" si="9"/>
        <v>17085</v>
      </c>
      <c r="K55" s="32" t="s">
        <v>2</v>
      </c>
      <c r="L55" s="32" t="s">
        <v>2</v>
      </c>
    </row>
    <row r="56" spans="1:13" ht="19.5" customHeight="1">
      <c r="A56" s="151" t="s">
        <v>66</v>
      </c>
      <c r="B56" s="151"/>
      <c r="C56" s="151"/>
      <c r="D56" s="151"/>
      <c r="E56" s="151"/>
      <c r="F56" s="151"/>
      <c r="G56" s="151"/>
      <c r="H56" s="135"/>
      <c r="I56" s="1"/>
      <c r="J56" s="1"/>
      <c r="K56" s="5"/>
      <c r="L56" s="5"/>
    </row>
    <row r="57" spans="1:13" ht="19.5" customHeight="1">
      <c r="A57" s="152" t="s">
        <v>45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</row>
    <row r="58" spans="1:13" s="57" customFormat="1" ht="23.25" customHeight="1">
      <c r="A58" s="153" t="s">
        <v>41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18"/>
    </row>
    <row r="59" spans="1:13" s="8" customFormat="1" ht="23.25" customHeight="1">
      <c r="A59" s="153" t="s">
        <v>42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19"/>
    </row>
    <row r="60" spans="1:13" ht="15" customHeight="1">
      <c r="A60" s="152" t="s">
        <v>67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3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56:G56"/>
    <mergeCell ref="A57:L57"/>
    <mergeCell ref="A58:L58"/>
    <mergeCell ref="A59:L59"/>
    <mergeCell ref="A60:L60"/>
    <mergeCell ref="L9:L11"/>
    <mergeCell ref="B10:B11"/>
    <mergeCell ref="C10:C11"/>
    <mergeCell ref="E10:E11"/>
    <mergeCell ref="F10:H10"/>
    <mergeCell ref="I10:I11"/>
    <mergeCell ref="K9:K11"/>
    <mergeCell ref="A9:A12"/>
    <mergeCell ref="B9:C9"/>
    <mergeCell ref="D9:D11"/>
    <mergeCell ref="E9:I9"/>
    <mergeCell ref="J9:J11"/>
    <mergeCell ref="B12:C12"/>
    <mergeCell ref="A7:L7"/>
    <mergeCell ref="A2:L2"/>
    <mergeCell ref="A3:L3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3"/>
  <sheetViews>
    <sheetView tabSelected="1" view="pageBreakPreview" topLeftCell="A9" zoomScale="60" workbookViewId="0">
      <selection activeCell="C42" sqref="C42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173" t="s">
        <v>34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customFormat="1" ht="18.75">
      <c r="A3" s="173" t="s">
        <v>38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customFormat="1" ht="18.75">
      <c r="A4" s="180" t="s">
        <v>71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2" customFormat="1">
      <c r="A5" s="174" t="s">
        <v>10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2" customFormat="1" ht="15" customHeight="1">
      <c r="A6" s="179" t="s">
        <v>46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</row>
    <row r="7" spans="1:12" customFormat="1" ht="15.75">
      <c r="A7" s="176" t="s">
        <v>22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9" spans="1:12" customFormat="1" ht="27" customHeight="1">
      <c r="A9" s="163" t="s">
        <v>11</v>
      </c>
      <c r="B9" s="164" t="s">
        <v>24</v>
      </c>
      <c r="C9" s="165"/>
      <c r="D9" s="157" t="s">
        <v>43</v>
      </c>
      <c r="E9" s="164" t="s">
        <v>44</v>
      </c>
      <c r="F9" s="167"/>
      <c r="G9" s="167"/>
      <c r="H9" s="167"/>
      <c r="I9" s="167"/>
      <c r="J9" s="157" t="s">
        <v>12</v>
      </c>
      <c r="K9" s="154" t="s">
        <v>39</v>
      </c>
      <c r="L9" s="154" t="s">
        <v>40</v>
      </c>
    </row>
    <row r="10" spans="1:12" customFormat="1" ht="55.5" customHeight="1">
      <c r="A10" s="163"/>
      <c r="B10" s="157" t="s">
        <v>20</v>
      </c>
      <c r="C10" s="157" t="s">
        <v>53</v>
      </c>
      <c r="D10" s="166"/>
      <c r="E10" s="157" t="s">
        <v>20</v>
      </c>
      <c r="F10" s="160" t="s">
        <v>19</v>
      </c>
      <c r="G10" s="161"/>
      <c r="H10" s="162"/>
      <c r="I10" s="157" t="s">
        <v>18</v>
      </c>
      <c r="J10" s="166"/>
      <c r="K10" s="155"/>
      <c r="L10" s="155"/>
    </row>
    <row r="11" spans="1:12" customFormat="1" ht="224.25" customHeight="1">
      <c r="A11" s="163"/>
      <c r="B11" s="158"/>
      <c r="C11" s="158"/>
      <c r="D11" s="166"/>
      <c r="E11" s="159"/>
      <c r="F11" s="140" t="s">
        <v>54</v>
      </c>
      <c r="G11" s="6" t="s">
        <v>21</v>
      </c>
      <c r="H11" s="6" t="s">
        <v>37</v>
      </c>
      <c r="I11" s="158"/>
      <c r="J11" s="158"/>
      <c r="K11" s="156"/>
      <c r="L11" s="156"/>
    </row>
    <row r="12" spans="1:12" customFormat="1" ht="19.5" customHeight="1">
      <c r="A12" s="157"/>
      <c r="B12" s="171" t="s">
        <v>25</v>
      </c>
      <c r="C12" s="172"/>
      <c r="D12" s="141" t="s">
        <v>0</v>
      </c>
      <c r="E12" s="141" t="s">
        <v>1</v>
      </c>
      <c r="F12" s="141" t="s">
        <v>1</v>
      </c>
      <c r="G12" s="141" t="s">
        <v>1</v>
      </c>
      <c r="H12" s="141" t="s">
        <v>1</v>
      </c>
      <c r="I12" s="141" t="s">
        <v>1</v>
      </c>
      <c r="J12" s="141" t="s">
        <v>17</v>
      </c>
      <c r="K12" s="141" t="s">
        <v>16</v>
      </c>
      <c r="L12" s="141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680.4</v>
      </c>
      <c r="E15" s="12">
        <f>F15+G15+H15</f>
        <v>15745.187</v>
      </c>
      <c r="F15" s="11">
        <f>F17+F18+F19+F26+F21</f>
        <v>854.20500000000015</v>
      </c>
      <c r="G15" s="11">
        <f>G17+G18+G19+G26</f>
        <v>13105.088</v>
      </c>
      <c r="H15" s="11">
        <f>H17+H18+H19+H26</f>
        <v>1785.894</v>
      </c>
      <c r="I15" s="12"/>
      <c r="J15" s="124">
        <f>E15/D15*1000</f>
        <v>23141.074368018813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599.11500000000001</v>
      </c>
      <c r="F17" s="12">
        <v>66.625</v>
      </c>
      <c r="G17" s="12">
        <v>532.49</v>
      </c>
      <c r="H17" s="12">
        <v>0</v>
      </c>
      <c r="I17" s="12"/>
      <c r="J17" s="124">
        <f>E17/D17*1000</f>
        <v>49926.25</v>
      </c>
      <c r="K17" s="12" t="s">
        <v>2</v>
      </c>
      <c r="L17" s="12" t="s">
        <v>2</v>
      </c>
    </row>
    <row r="18" spans="1:13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1351.5510000000002</v>
      </c>
      <c r="F18" s="12">
        <v>179.267</v>
      </c>
      <c r="G18" s="12">
        <v>1172.2840000000001</v>
      </c>
      <c r="H18" s="12">
        <v>0</v>
      </c>
      <c r="I18" s="12"/>
      <c r="J18" s="124">
        <f>E18/D18*1000</f>
        <v>63453.0985915493</v>
      </c>
      <c r="K18" s="12" t="s">
        <v>2</v>
      </c>
      <c r="L18" s="12" t="s">
        <v>2</v>
      </c>
      <c r="M18" s="53"/>
    </row>
    <row r="19" spans="1:13" ht="87.95" customHeight="1">
      <c r="A19" s="10" t="s">
        <v>26</v>
      </c>
      <c r="B19" s="11">
        <v>280.60000000000002</v>
      </c>
      <c r="C19" s="9">
        <v>0</v>
      </c>
      <c r="D19" s="12">
        <v>222.1</v>
      </c>
      <c r="E19" s="12">
        <f>F19+G19</f>
        <v>6842.1459999999997</v>
      </c>
      <c r="F19" s="12">
        <v>325.99900000000002</v>
      </c>
      <c r="G19" s="12">
        <v>6516.1469999999999</v>
      </c>
      <c r="H19" s="12">
        <v>0</v>
      </c>
      <c r="I19" s="12"/>
      <c r="J19" s="145">
        <f>E19/D19*1000</f>
        <v>30806.600630346689</v>
      </c>
      <c r="K19" s="124">
        <f>(J19/30806.6)*100</f>
        <v>100.0000020461417</v>
      </c>
      <c r="L19" s="124">
        <f>(('январь 2020'!J19+'февраль 2020'!J19+'март 2020'!J19+'апрель 2020 '!J19+'Май Новая форма'!J19+июнь!J19+июль!J19)/7)/30806.6*100</f>
        <v>102.85338261676441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146" t="s">
        <v>55</v>
      </c>
      <c r="B21" s="147">
        <v>5.5</v>
      </c>
      <c r="C21" s="15">
        <v>0</v>
      </c>
      <c r="D21" s="148">
        <v>3</v>
      </c>
      <c r="E21" s="148">
        <f t="shared" ref="E21:E25" si="0">F21+G21</f>
        <v>161.51</v>
      </c>
      <c r="F21" s="148">
        <v>0</v>
      </c>
      <c r="G21" s="148">
        <v>161.51</v>
      </c>
      <c r="H21" s="148">
        <v>0</v>
      </c>
      <c r="I21" s="148"/>
      <c r="J21" s="149">
        <f t="shared" ref="J21:J26" si="1">E21/D21*1000</f>
        <v>53836.666666666664</v>
      </c>
      <c r="K21" s="150"/>
      <c r="L21" s="150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45" customHeight="1">
      <c r="A26" s="10" t="s">
        <v>5</v>
      </c>
      <c r="B26" s="11">
        <v>557.35</v>
      </c>
      <c r="C26" s="9">
        <v>2.5</v>
      </c>
      <c r="D26" s="12">
        <v>425</v>
      </c>
      <c r="E26" s="12">
        <f>F26+G26+H26</f>
        <v>6952.3750000000009</v>
      </c>
      <c r="F26" s="12">
        <v>282.31400000000002</v>
      </c>
      <c r="G26" s="12">
        <v>4884.1670000000004</v>
      </c>
      <c r="H26" s="12">
        <v>1785.894</v>
      </c>
      <c r="I26" s="12"/>
      <c r="J26" s="124">
        <f t="shared" si="1"/>
        <v>16358.529411764706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6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7725.9510000000009</v>
      </c>
      <c r="F28" s="24">
        <f>F30+F31+F40+F41+F32</f>
        <v>458.62600000000003</v>
      </c>
      <c r="G28" s="24">
        <f>G30+G31+G40+G41+G32</f>
        <v>7267.3250000000007</v>
      </c>
      <c r="H28" s="19"/>
      <c r="I28" s="19"/>
      <c r="J28" s="43">
        <f>E28/D28*1000</f>
        <v>9157.2253170558251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1306.54</v>
      </c>
      <c r="F30" s="19">
        <v>168.80199999999999</v>
      </c>
      <c r="G30" s="43">
        <v>1137.7380000000001</v>
      </c>
      <c r="H30" s="19"/>
      <c r="I30" s="19"/>
      <c r="J30" s="43">
        <f>E30/D30*1000</f>
        <v>56806.086956521736</v>
      </c>
      <c r="K30" s="19" t="s">
        <v>2</v>
      </c>
      <c r="L30" s="19" t="s">
        <v>2</v>
      </c>
    </row>
    <row r="31" spans="1:13" ht="134.44999999999999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812.80200000000002</v>
      </c>
      <c r="F31" s="19">
        <v>42.601999999999997</v>
      </c>
      <c r="G31" s="43">
        <v>770.2</v>
      </c>
      <c r="H31" s="19"/>
      <c r="I31" s="19"/>
      <c r="J31" s="43">
        <f t="shared" ref="J31:J41" si="4">E31/D31*1000</f>
        <v>17293.659574468089</v>
      </c>
      <c r="K31" s="19" t="s">
        <v>2</v>
      </c>
      <c r="L31" s="19" t="s">
        <v>2</v>
      </c>
    </row>
    <row r="32" spans="1:13" ht="86.1" customHeight="1">
      <c r="A32" s="20" t="s">
        <v>27</v>
      </c>
      <c r="B32" s="21">
        <v>751.11</v>
      </c>
      <c r="C32" s="18">
        <v>0</v>
      </c>
      <c r="D32" s="19">
        <v>433.7</v>
      </c>
      <c r="E32" s="43">
        <f>F32+G32</f>
        <v>743.75400000000002</v>
      </c>
      <c r="F32" s="19">
        <v>9.9260000000000002</v>
      </c>
      <c r="G32" s="43">
        <v>733.82799999999997</v>
      </c>
      <c r="H32" s="19"/>
      <c r="I32" s="19"/>
      <c r="J32" s="132">
        <f t="shared" si="4"/>
        <v>1714.9043117362232</v>
      </c>
      <c r="K32" s="43">
        <f>(J32/33117.3)*100</f>
        <v>5.1782733246255672</v>
      </c>
      <c r="L32" s="43">
        <f>((('январь 2020'!J32+'февраль 2020'!J32+'март 2020'!J32+'апрель 2020 '!J32+'Май Новая форма'!J32+июнь!J32+июль!J32)/7)/33117.3)*100</f>
        <v>106.90906563959683</v>
      </c>
      <c r="M32" s="52">
        <v>33117.300000000003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0</v>
      </c>
      <c r="D34" s="19">
        <v>392.4</v>
      </c>
      <c r="E34" s="43">
        <f t="shared" si="5"/>
        <v>701.48800000000006</v>
      </c>
      <c r="F34" s="19">
        <v>9.9260000000000002</v>
      </c>
      <c r="G34" s="19">
        <v>691.56200000000001</v>
      </c>
      <c r="H34" s="19"/>
      <c r="I34" s="19"/>
      <c r="J34" s="43">
        <f t="shared" si="4"/>
        <v>1787.686034658512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</v>
      </c>
      <c r="D36" s="19">
        <v>6</v>
      </c>
      <c r="E36" s="43">
        <f t="shared" si="5"/>
        <v>8.1020000000000003</v>
      </c>
      <c r="F36" s="43">
        <v>0</v>
      </c>
      <c r="G36" s="19">
        <v>8.1020000000000003</v>
      </c>
      <c r="H36" s="19"/>
      <c r="I36" s="19"/>
      <c r="J36" s="43">
        <f t="shared" si="4"/>
        <v>1350.3333333333335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205.92500000000001</v>
      </c>
      <c r="F40" s="19">
        <v>26.134</v>
      </c>
      <c r="G40" s="19">
        <v>179.791</v>
      </c>
      <c r="H40" s="19"/>
      <c r="I40" s="19"/>
      <c r="J40" s="43">
        <f t="shared" si="4"/>
        <v>18720.454545454548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3</v>
      </c>
      <c r="D41" s="19">
        <v>329</v>
      </c>
      <c r="E41" s="43">
        <f t="shared" si="5"/>
        <v>4656.93</v>
      </c>
      <c r="F41" s="19">
        <v>211.16200000000001</v>
      </c>
      <c r="G41" s="19">
        <v>4445.768</v>
      </c>
      <c r="H41" s="19"/>
      <c r="I41" s="19"/>
      <c r="J41" s="43">
        <f t="shared" si="4"/>
        <v>14154.802431610942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28</v>
      </c>
      <c r="E42" s="127" t="s">
        <v>32</v>
      </c>
      <c r="F42" s="127" t="s">
        <v>32</v>
      </c>
      <c r="G42" s="128">
        <v>8.5250000000000004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1233.538</v>
      </c>
      <c r="F44" s="32">
        <f>F46+F47+F48+F55</f>
        <v>95.113</v>
      </c>
      <c r="G44" s="32"/>
      <c r="H44" s="32">
        <f>H46+H47+H48+H55</f>
        <v>1138.425</v>
      </c>
      <c r="I44" s="32"/>
      <c r="J44" s="129">
        <f t="shared" ref="J44:J47" si="6">E44/D44*1000</f>
        <v>16273.58839050132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244.58999999999997</v>
      </c>
      <c r="F46" s="32">
        <v>35.454999999999998</v>
      </c>
      <c r="G46" s="32">
        <v>0</v>
      </c>
      <c r="H46" s="32">
        <v>209.13499999999999</v>
      </c>
      <c r="I46" s="32"/>
      <c r="J46" s="129">
        <f t="shared" si="6"/>
        <v>61147.499999999993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173.93700000000001</v>
      </c>
      <c r="F47" s="32">
        <v>3.0710000000000002</v>
      </c>
      <c r="G47" s="32">
        <v>0</v>
      </c>
      <c r="H47" s="32">
        <v>170.86600000000001</v>
      </c>
      <c r="I47" s="32"/>
      <c r="J47" s="129">
        <f t="shared" si="6"/>
        <v>57979.000000000007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250.19900000000001</v>
      </c>
      <c r="F48" s="32">
        <v>27.503</v>
      </c>
      <c r="G48" s="32">
        <v>0</v>
      </c>
      <c r="H48" s="32">
        <v>222.696</v>
      </c>
      <c r="I48" s="32"/>
      <c r="J48" s="138">
        <f>E48/D48*1000</f>
        <v>6798.8858695652179</v>
      </c>
      <c r="K48" s="133">
        <f>(J48/32347.2)*100</f>
        <v>21.018467964971364</v>
      </c>
      <c r="L48" s="133">
        <f>((('январь 2020'!J47+'февраль 2020'!J47+'март 2020'!J47+'апрель 2020 '!J47+'Май Новая форма'!J48+июнь!J48+июль!J48)/7)/32347.2)*100</f>
        <v>106.49411949990861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47.238999999999997</v>
      </c>
      <c r="F50" s="32">
        <v>0</v>
      </c>
      <c r="G50" s="32">
        <v>0</v>
      </c>
      <c r="H50" s="32">
        <v>47.238999999999997</v>
      </c>
      <c r="I50" s="32"/>
      <c r="J50" s="129">
        <f t="shared" ref="J50:J55" si="9">E50/D50*1000</f>
        <v>16871.071428571431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564.8119999999999</v>
      </c>
      <c r="F55" s="32">
        <v>29.084</v>
      </c>
      <c r="G55" s="32">
        <v>0</v>
      </c>
      <c r="H55" s="32">
        <v>535.72799999999995</v>
      </c>
      <c r="I55" s="32"/>
      <c r="J55" s="129">
        <f t="shared" si="9"/>
        <v>17650.374999999996</v>
      </c>
      <c r="K55" s="32" t="s">
        <v>2</v>
      </c>
      <c r="L55" s="32" t="s">
        <v>2</v>
      </c>
    </row>
    <row r="56" spans="1:13" ht="19.5" customHeight="1">
      <c r="A56" s="151" t="s">
        <v>66</v>
      </c>
      <c r="B56" s="151"/>
      <c r="C56" s="151"/>
      <c r="D56" s="151"/>
      <c r="E56" s="151"/>
      <c r="F56" s="151"/>
      <c r="G56" s="151"/>
      <c r="H56" s="139"/>
      <c r="I56" s="1"/>
      <c r="J56" s="1"/>
      <c r="K56" s="5"/>
      <c r="L56" s="5"/>
    </row>
    <row r="57" spans="1:13" ht="19.5" customHeight="1">
      <c r="A57" s="152" t="s">
        <v>45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</row>
    <row r="58" spans="1:13" s="57" customFormat="1" ht="23.25" customHeight="1">
      <c r="A58" s="153" t="s">
        <v>41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18"/>
    </row>
    <row r="59" spans="1:13" s="8" customFormat="1" ht="23.25" customHeight="1">
      <c r="A59" s="153" t="s">
        <v>42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19"/>
    </row>
    <row r="60" spans="1:13" ht="15" customHeight="1">
      <c r="A60" s="152" t="s">
        <v>67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42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январь 2020</vt:lpstr>
      <vt:lpstr>февраль 2020</vt:lpstr>
      <vt:lpstr>март 2020</vt:lpstr>
      <vt:lpstr>апрель 2020 </vt:lpstr>
      <vt:lpstr>Май Новая форма</vt:lpstr>
      <vt:lpstr>июнь</vt:lpstr>
      <vt:lpstr>июль</vt:lpstr>
      <vt:lpstr>'апрель 2020 '!Область_печати</vt:lpstr>
      <vt:lpstr>июль!Область_печати</vt:lpstr>
      <vt:lpstr>июнь!Область_печати</vt:lpstr>
      <vt:lpstr>'Май Новая форма'!Область_печати</vt:lpstr>
      <vt:lpstr>'март 2020'!Область_печати</vt:lpstr>
      <vt:lpstr>'февраль 2020'!Область_печати</vt:lpstr>
      <vt:lpstr>'январь 2020'!Область_печати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2020-08-03T13:40:00Z</cp:lastPrinted>
  <dcterms:created xsi:type="dcterms:W3CDTF">2013-04-16T11:53:23Z</dcterms:created>
  <dcterms:modified xsi:type="dcterms:W3CDTF">2020-08-05T06:41:01Z</dcterms:modified>
</cp:coreProperties>
</file>