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975" windowWidth="15480" windowHeight="10125" activeTab="6"/>
  </bookViews>
  <sheets>
    <sheet name="Январь" sheetId="1" r:id="rId1"/>
    <sheet name="Февраль" sheetId="2" r:id="rId2"/>
    <sheet name="Март" sheetId="3" r:id="rId3"/>
    <sheet name="Апрель" sheetId="4" r:id="rId4"/>
    <sheet name="Май" sheetId="5" r:id="rId5"/>
    <sheet name="Июнь" sheetId="6" r:id="rId6"/>
    <sheet name="Июль" sheetId="7" r:id="rId7"/>
    <sheet name="Август" sheetId="8" r:id="rId8"/>
    <sheet name="Сентябрь" sheetId="9" r:id="rId9"/>
    <sheet name="Октябрь" sheetId="10" r:id="rId10"/>
    <sheet name="Ноябрь" sheetId="11" r:id="rId11"/>
    <sheet name="Декабрь" sheetId="12" r:id="rId12"/>
  </sheets>
  <definedNames>
    <definedName name="_xlnm.Print_Titles" localSheetId="0">Январь!$13:$13</definedName>
    <definedName name="_xlnm.Print_Area" localSheetId="3">Апрель!#REF!</definedName>
    <definedName name="_xlnm.Print_Area" localSheetId="6">Июль!#REF!</definedName>
    <definedName name="_xlnm.Print_Area" localSheetId="5">Июнь!#REF!</definedName>
    <definedName name="_xlnm.Print_Area" localSheetId="2">Март!$A$1:$P$69</definedName>
    <definedName name="_xlnm.Print_Area" localSheetId="0">Январь!$A$1:$P$68</definedName>
  </definedNames>
  <calcPr calcId="145621"/>
</workbook>
</file>

<file path=xl/calcChain.xml><?xml version="1.0" encoding="utf-8"?>
<calcChain xmlns="http://schemas.openxmlformats.org/spreadsheetml/2006/main">
  <c r="K49" i="7"/>
  <c r="E49"/>
  <c r="E48"/>
  <c r="K48" s="1"/>
  <c r="K47"/>
  <c r="E47"/>
  <c r="E46"/>
  <c r="K46" s="1"/>
  <c r="K45"/>
  <c r="E45"/>
  <c r="E44"/>
  <c r="K44" s="1"/>
  <c r="E43"/>
  <c r="K43" s="1"/>
  <c r="E42"/>
  <c r="K42" s="1"/>
  <c r="J40"/>
  <c r="I40"/>
  <c r="H40"/>
  <c r="G40"/>
  <c r="F40"/>
  <c r="D40"/>
  <c r="B40"/>
  <c r="E38"/>
  <c r="K38" s="1"/>
  <c r="E37"/>
  <c r="K37" s="1"/>
  <c r="K36"/>
  <c r="E36"/>
  <c r="E35"/>
  <c r="K35" s="1"/>
  <c r="K34"/>
  <c r="E34"/>
  <c r="E33"/>
  <c r="K33" s="1"/>
  <c r="E32"/>
  <c r="K32" s="1"/>
  <c r="E30"/>
  <c r="K30" s="1"/>
  <c r="E29"/>
  <c r="K29" s="1"/>
  <c r="E28"/>
  <c r="K28" s="1"/>
  <c r="J26"/>
  <c r="I26"/>
  <c r="H26"/>
  <c r="G26"/>
  <c r="F26"/>
  <c r="D26"/>
  <c r="B26"/>
  <c r="E24"/>
  <c r="K24" s="1"/>
  <c r="E23"/>
  <c r="K23" s="1"/>
  <c r="E22"/>
  <c r="K22" s="1"/>
  <c r="E21"/>
  <c r="K21" s="1"/>
  <c r="E20"/>
  <c r="K20" s="1"/>
  <c r="E19"/>
  <c r="K19" s="1"/>
  <c r="E18"/>
  <c r="K18" s="1"/>
  <c r="E17"/>
  <c r="K17" s="1"/>
  <c r="J15"/>
  <c r="I15"/>
  <c r="H15"/>
  <c r="G15"/>
  <c r="F15"/>
  <c r="D15"/>
  <c r="B15"/>
  <c r="L32" l="1"/>
  <c r="M32"/>
  <c r="M19"/>
  <c r="L19"/>
  <c r="Q19"/>
  <c r="M30"/>
  <c r="L30"/>
  <c r="Q30"/>
  <c r="Q44"/>
  <c r="M44"/>
  <c r="L44"/>
  <c r="E15"/>
  <c r="K15" s="1"/>
  <c r="E26"/>
  <c r="K26" s="1"/>
  <c r="E40"/>
  <c r="K40" s="1"/>
  <c r="F40" i="5"/>
  <c r="E40"/>
  <c r="K40"/>
  <c r="E43" i="6" l="1"/>
  <c r="E37" l="1"/>
  <c r="K37" s="1"/>
  <c r="E49"/>
  <c r="K49" s="1"/>
  <c r="E48"/>
  <c r="K48" s="1"/>
  <c r="E47"/>
  <c r="K47" s="1"/>
  <c r="E46"/>
  <c r="K46" s="1"/>
  <c r="E45"/>
  <c r="K45" s="1"/>
  <c r="E44"/>
  <c r="K43"/>
  <c r="E42"/>
  <c r="K42" s="1"/>
  <c r="J40"/>
  <c r="I40"/>
  <c r="H40"/>
  <c r="G40"/>
  <c r="F40"/>
  <c r="D40"/>
  <c r="B40"/>
  <c r="E38"/>
  <c r="K38" s="1"/>
  <c r="K36"/>
  <c r="E36"/>
  <c r="E35"/>
  <c r="K35" s="1"/>
  <c r="K34"/>
  <c r="E34"/>
  <c r="E33"/>
  <c r="K33" s="1"/>
  <c r="E32"/>
  <c r="K32" s="1"/>
  <c r="E30"/>
  <c r="K30" s="1"/>
  <c r="Q30" s="1"/>
  <c r="E29"/>
  <c r="K29" s="1"/>
  <c r="E28"/>
  <c r="J26"/>
  <c r="I26"/>
  <c r="H26"/>
  <c r="G26"/>
  <c r="F26"/>
  <c r="D26"/>
  <c r="B26"/>
  <c r="E24"/>
  <c r="K24" s="1"/>
  <c r="E23"/>
  <c r="K23" s="1"/>
  <c r="E22"/>
  <c r="K22" s="1"/>
  <c r="E21"/>
  <c r="K21" s="1"/>
  <c r="E20"/>
  <c r="K20" s="1"/>
  <c r="E19"/>
  <c r="K19" s="1"/>
  <c r="Q19" s="1"/>
  <c r="E18"/>
  <c r="K18" s="1"/>
  <c r="E17"/>
  <c r="K17" s="1"/>
  <c r="J15"/>
  <c r="I15"/>
  <c r="H15"/>
  <c r="G15"/>
  <c r="F15"/>
  <c r="D15"/>
  <c r="B15"/>
  <c r="K44" l="1"/>
  <c r="L44" s="1"/>
  <c r="E40"/>
  <c r="K40" s="1"/>
  <c r="E26"/>
  <c r="K26" s="1"/>
  <c r="K28"/>
  <c r="E15"/>
  <c r="K15" s="1"/>
  <c r="Q44"/>
  <c r="M44"/>
  <c r="M32"/>
  <c r="L32"/>
  <c r="L19"/>
  <c r="L30"/>
  <c r="M19"/>
  <c r="M30"/>
  <c r="E15" i="5"/>
  <c r="E19"/>
  <c r="E24"/>
  <c r="E18"/>
  <c r="K26" l="1"/>
  <c r="K15"/>
  <c r="H15"/>
  <c r="G26"/>
  <c r="D26"/>
  <c r="D40"/>
  <c r="K30" l="1"/>
  <c r="E49" l="1"/>
  <c r="K49" s="1"/>
  <c r="E48"/>
  <c r="K48" s="1"/>
  <c r="K47"/>
  <c r="E47"/>
  <c r="E46"/>
  <c r="K46" s="1"/>
  <c r="K45"/>
  <c r="E45"/>
  <c r="E44"/>
  <c r="K44" s="1"/>
  <c r="E43"/>
  <c r="K43" s="1"/>
  <c r="E42"/>
  <c r="K42" s="1"/>
  <c r="J40"/>
  <c r="I40"/>
  <c r="H40"/>
  <c r="G40"/>
  <c r="B40"/>
  <c r="E38"/>
  <c r="K38" s="1"/>
  <c r="E37"/>
  <c r="K37" s="1"/>
  <c r="K36"/>
  <c r="E36"/>
  <c r="E35"/>
  <c r="K35" s="1"/>
  <c r="K34"/>
  <c r="E34"/>
  <c r="E33"/>
  <c r="K33" s="1"/>
  <c r="E32"/>
  <c r="K32" s="1"/>
  <c r="E30"/>
  <c r="E29"/>
  <c r="K29" s="1"/>
  <c r="E28"/>
  <c r="K28" s="1"/>
  <c r="J26"/>
  <c r="I26"/>
  <c r="H26"/>
  <c r="F26"/>
  <c r="B26"/>
  <c r="K24"/>
  <c r="K23"/>
  <c r="E23"/>
  <c r="E22"/>
  <c r="K22" s="1"/>
  <c r="K21"/>
  <c r="E21"/>
  <c r="E20"/>
  <c r="K20" s="1"/>
  <c r="K19"/>
  <c r="K18"/>
  <c r="E17"/>
  <c r="K17" s="1"/>
  <c r="J15"/>
  <c r="I15"/>
  <c r="G15"/>
  <c r="F15"/>
  <c r="D15"/>
  <c r="B15"/>
  <c r="M19" l="1"/>
  <c r="L19"/>
  <c r="Q19"/>
  <c r="M30"/>
  <c r="L30"/>
  <c r="Q30"/>
  <c r="L32"/>
  <c r="M32"/>
  <c r="Q44"/>
  <c r="M44"/>
  <c r="L44"/>
  <c r="E26"/>
  <c r="K49" i="4"/>
  <c r="E49"/>
  <c r="E48"/>
  <c r="K48" s="1"/>
  <c r="E47"/>
  <c r="K47" s="1"/>
  <c r="E46"/>
  <c r="K46" s="1"/>
  <c r="E45"/>
  <c r="K45" s="1"/>
  <c r="E44"/>
  <c r="K44" s="1"/>
  <c r="E43"/>
  <c r="K43" s="1"/>
  <c r="E42"/>
  <c r="K42" s="1"/>
  <c r="J40"/>
  <c r="I40"/>
  <c r="H40"/>
  <c r="G40"/>
  <c r="F40"/>
  <c r="D40"/>
  <c r="B40"/>
  <c r="K38"/>
  <c r="E38"/>
  <c r="E37"/>
  <c r="K37" s="1"/>
  <c r="K36"/>
  <c r="E36"/>
  <c r="E35"/>
  <c r="K35" s="1"/>
  <c r="K34"/>
  <c r="E34"/>
  <c r="E33"/>
  <c r="K33" s="1"/>
  <c r="E32"/>
  <c r="K32" s="1"/>
  <c r="E30"/>
  <c r="K30" s="1"/>
  <c r="E29"/>
  <c r="K29" s="1"/>
  <c r="E28"/>
  <c r="K28" s="1"/>
  <c r="J26"/>
  <c r="I26"/>
  <c r="H26"/>
  <c r="G26"/>
  <c r="F26"/>
  <c r="D26"/>
  <c r="B26"/>
  <c r="E24"/>
  <c r="K24" s="1"/>
  <c r="K23"/>
  <c r="E23"/>
  <c r="E22"/>
  <c r="K22" s="1"/>
  <c r="K21"/>
  <c r="E21"/>
  <c r="E20"/>
  <c r="K20" s="1"/>
  <c r="E19"/>
  <c r="K19" s="1"/>
  <c r="E18"/>
  <c r="K18" s="1"/>
  <c r="E17"/>
  <c r="K17" s="1"/>
  <c r="J15"/>
  <c r="I15"/>
  <c r="H15"/>
  <c r="G15"/>
  <c r="F15"/>
  <c r="D15"/>
  <c r="B15"/>
  <c r="K40" l="1"/>
  <c r="K26"/>
  <c r="K15"/>
  <c r="L32"/>
  <c r="M32"/>
  <c r="L44"/>
  <c r="Q44"/>
  <c r="M44"/>
  <c r="M19"/>
  <c r="L19"/>
  <c r="Q19"/>
  <c r="M30"/>
  <c r="L30"/>
  <c r="Q30"/>
  <c r="E26"/>
  <c r="E15"/>
  <c r="E40"/>
  <c r="M32" i="2"/>
  <c r="L32"/>
  <c r="M32" i="3"/>
  <c r="L32"/>
  <c r="Q30" i="1"/>
  <c r="E49" i="3" l="1"/>
  <c r="K49" s="1"/>
  <c r="E48"/>
  <c r="K48" s="1"/>
  <c r="K47"/>
  <c r="E47"/>
  <c r="E46"/>
  <c r="K46" s="1"/>
  <c r="K45"/>
  <c r="E45"/>
  <c r="E44"/>
  <c r="K44" s="1"/>
  <c r="E43"/>
  <c r="K43" s="1"/>
  <c r="E42"/>
  <c r="K42" s="1"/>
  <c r="J40"/>
  <c r="I40"/>
  <c r="H40"/>
  <c r="G40"/>
  <c r="F40"/>
  <c r="D40"/>
  <c r="B40"/>
  <c r="E38"/>
  <c r="K38" s="1"/>
  <c r="E37"/>
  <c r="K37" s="1"/>
  <c r="K36"/>
  <c r="E36"/>
  <c r="E35"/>
  <c r="K35" s="1"/>
  <c r="K34"/>
  <c r="E34"/>
  <c r="E33"/>
  <c r="K33" s="1"/>
  <c r="E32"/>
  <c r="K32" s="1"/>
  <c r="E30"/>
  <c r="K30" s="1"/>
  <c r="E29"/>
  <c r="K29" s="1"/>
  <c r="E28"/>
  <c r="K28" s="1"/>
  <c r="J26"/>
  <c r="I26"/>
  <c r="H26"/>
  <c r="G26"/>
  <c r="F26"/>
  <c r="D26"/>
  <c r="B26"/>
  <c r="E24"/>
  <c r="K24" s="1"/>
  <c r="K23"/>
  <c r="E23"/>
  <c r="E22"/>
  <c r="K22" s="1"/>
  <c r="K21"/>
  <c r="E21"/>
  <c r="E20"/>
  <c r="K20" s="1"/>
  <c r="E19"/>
  <c r="K19" s="1"/>
  <c r="E18"/>
  <c r="K18" s="1"/>
  <c r="E17"/>
  <c r="K17" s="1"/>
  <c r="J15"/>
  <c r="I15"/>
  <c r="H15"/>
  <c r="G15"/>
  <c r="F15"/>
  <c r="D15"/>
  <c r="B15"/>
  <c r="K40" l="1"/>
  <c r="K26"/>
  <c r="K15"/>
  <c r="M30"/>
  <c r="L30"/>
  <c r="Q30"/>
  <c r="M19"/>
  <c r="L19"/>
  <c r="Q19"/>
  <c r="Q44"/>
  <c r="M44"/>
  <c r="L44"/>
  <c r="E15"/>
  <c r="E26"/>
  <c r="E40"/>
  <c r="M44" i="2"/>
  <c r="E33" l="1"/>
  <c r="E34"/>
  <c r="E35"/>
  <c r="E36"/>
  <c r="E37"/>
  <c r="E19"/>
  <c r="E49" l="1"/>
  <c r="K49" s="1"/>
  <c r="K48"/>
  <c r="E48"/>
  <c r="E47"/>
  <c r="K47" s="1"/>
  <c r="K46"/>
  <c r="E46"/>
  <c r="E45"/>
  <c r="K45" s="1"/>
  <c r="E44"/>
  <c r="K44" s="1"/>
  <c r="Q44" s="1"/>
  <c r="E43"/>
  <c r="K43" s="1"/>
  <c r="E42"/>
  <c r="K42" s="1"/>
  <c r="J40"/>
  <c r="I40"/>
  <c r="H40"/>
  <c r="G40"/>
  <c r="F40"/>
  <c r="D40"/>
  <c r="B40"/>
  <c r="E38"/>
  <c r="K38" s="1"/>
  <c r="K37"/>
  <c r="K36"/>
  <c r="K35"/>
  <c r="K34"/>
  <c r="K33"/>
  <c r="E32"/>
  <c r="K32" s="1"/>
  <c r="E30"/>
  <c r="K30" s="1"/>
  <c r="E29"/>
  <c r="E28"/>
  <c r="K28" s="1"/>
  <c r="J26"/>
  <c r="I26"/>
  <c r="H26"/>
  <c r="G26"/>
  <c r="F26"/>
  <c r="D26"/>
  <c r="B26"/>
  <c r="E24"/>
  <c r="K24" s="1"/>
  <c r="E23"/>
  <c r="K23" s="1"/>
  <c r="K22"/>
  <c r="E22"/>
  <c r="E21"/>
  <c r="K21" s="1"/>
  <c r="K20"/>
  <c r="E20"/>
  <c r="K19"/>
  <c r="E18"/>
  <c r="E17"/>
  <c r="K17" s="1"/>
  <c r="J15"/>
  <c r="I15"/>
  <c r="H15"/>
  <c r="G15"/>
  <c r="F15"/>
  <c r="D15"/>
  <c r="B15"/>
  <c r="M30" l="1"/>
  <c r="Q30"/>
  <c r="K26"/>
  <c r="K40"/>
  <c r="L30"/>
  <c r="E26"/>
  <c r="K15"/>
  <c r="Q19"/>
  <c r="M19"/>
  <c r="L19"/>
  <c r="E15"/>
  <c r="L44"/>
  <c r="K18"/>
  <c r="K29"/>
  <c r="E40"/>
  <c r="L30" i="1"/>
  <c r="L44"/>
  <c r="Q19" l="1"/>
  <c r="M19"/>
  <c r="L19"/>
  <c r="M30"/>
  <c r="M32"/>
  <c r="L32"/>
  <c r="E49" l="1"/>
  <c r="K49" s="1"/>
  <c r="K48"/>
  <c r="E48"/>
  <c r="E47"/>
  <c r="K47" s="1"/>
  <c r="K46"/>
  <c r="E46"/>
  <c r="E45"/>
  <c r="K45" s="1"/>
  <c r="E44"/>
  <c r="K44" s="1"/>
  <c r="E43"/>
  <c r="K43" s="1"/>
  <c r="E42"/>
  <c r="K42" s="1"/>
  <c r="J40"/>
  <c r="I40"/>
  <c r="H40"/>
  <c r="G40"/>
  <c r="F40"/>
  <c r="D40"/>
  <c r="B40"/>
  <c r="E38"/>
  <c r="K38" s="1"/>
  <c r="E37"/>
  <c r="K37" s="1"/>
  <c r="E36"/>
  <c r="K36" s="1"/>
  <c r="E35"/>
  <c r="K35" s="1"/>
  <c r="E34"/>
  <c r="K34" s="1"/>
  <c r="E33"/>
  <c r="K33" s="1"/>
  <c r="E32"/>
  <c r="K32" s="1"/>
  <c r="E30"/>
  <c r="K30" s="1"/>
  <c r="E29"/>
  <c r="K29" s="1"/>
  <c r="E28"/>
  <c r="K28" s="1"/>
  <c r="J26"/>
  <c r="I26"/>
  <c r="H26"/>
  <c r="G26"/>
  <c r="F26"/>
  <c r="D26"/>
  <c r="B26"/>
  <c r="E24"/>
  <c r="K24" s="1"/>
  <c r="K23"/>
  <c r="E23"/>
  <c r="E22"/>
  <c r="K22" s="1"/>
  <c r="K21"/>
  <c r="E21"/>
  <c r="E20"/>
  <c r="K20" s="1"/>
  <c r="E19"/>
  <c r="K19" s="1"/>
  <c r="E18"/>
  <c r="K18" s="1"/>
  <c r="E17"/>
  <c r="K17" s="1"/>
  <c r="J15"/>
  <c r="I15"/>
  <c r="H15"/>
  <c r="G15"/>
  <c r="F15"/>
  <c r="D15"/>
  <c r="B15"/>
  <c r="M44" l="1"/>
  <c r="Q44"/>
  <c r="K40"/>
  <c r="K26"/>
  <c r="K15"/>
  <c r="E26"/>
  <c r="E15"/>
  <c r="E40"/>
  <c r="E32" i="12"/>
  <c r="K32"/>
  <c r="E49" l="1"/>
  <c r="K49" s="1"/>
  <c r="E48"/>
  <c r="K48" s="1"/>
  <c r="E47"/>
  <c r="K47" s="1"/>
  <c r="E46"/>
  <c r="K46" s="1"/>
  <c r="E45"/>
  <c r="K45" s="1"/>
  <c r="E44"/>
  <c r="K44" s="1"/>
  <c r="E43"/>
  <c r="K43" s="1"/>
  <c r="E42"/>
  <c r="K42" s="1"/>
  <c r="J40"/>
  <c r="I40"/>
  <c r="H40"/>
  <c r="G40"/>
  <c r="F40"/>
  <c r="D40"/>
  <c r="B40"/>
  <c r="K38"/>
  <c r="E38"/>
  <c r="E37"/>
  <c r="K37" s="1"/>
  <c r="K36"/>
  <c r="E36"/>
  <c r="K35"/>
  <c r="E35"/>
  <c r="K34"/>
  <c r="E34"/>
  <c r="K33"/>
  <c r="E33"/>
  <c r="L32"/>
  <c r="E30"/>
  <c r="K30" s="1"/>
  <c r="E29"/>
  <c r="K29" s="1"/>
  <c r="E28"/>
  <c r="K28" s="1"/>
  <c r="J26"/>
  <c r="I26"/>
  <c r="H26"/>
  <c r="F26"/>
  <c r="D26"/>
  <c r="B26"/>
  <c r="E24"/>
  <c r="K24" s="1"/>
  <c r="K23"/>
  <c r="E23"/>
  <c r="K22"/>
  <c r="E22"/>
  <c r="K21"/>
  <c r="E21"/>
  <c r="K20"/>
  <c r="E20"/>
  <c r="E19"/>
  <c r="K19" s="1"/>
  <c r="L19" s="1"/>
  <c r="E18"/>
  <c r="K18" s="1"/>
  <c r="E17"/>
  <c r="J15"/>
  <c r="I15"/>
  <c r="H15"/>
  <c r="G15"/>
  <c r="F15"/>
  <c r="D15"/>
  <c r="B15"/>
  <c r="K26" l="1"/>
  <c r="K40"/>
  <c r="E15"/>
  <c r="K15"/>
  <c r="G26"/>
  <c r="K17"/>
  <c r="L30"/>
  <c r="M30"/>
  <c r="M44"/>
  <c r="L44"/>
  <c r="M19"/>
  <c r="M32"/>
  <c r="E26"/>
  <c r="E40"/>
</calcChain>
</file>

<file path=xl/sharedStrings.xml><?xml version="1.0" encoding="utf-8"?>
<sst xmlns="http://schemas.openxmlformats.org/spreadsheetml/2006/main" count="1058" uniqueCount="67">
  <si>
    <t>(человек)</t>
  </si>
  <si>
    <t>(тыс. руб.)</t>
  </si>
  <si>
    <t>Х</t>
  </si>
  <si>
    <t>в т.ч.:</t>
  </si>
  <si>
    <t>руководитель организации</t>
  </si>
  <si>
    <t>прочие работники, за исключением вышеуказанных</t>
  </si>
  <si>
    <t xml:space="preserve">прочие работники, за исключением вышеуказанных </t>
  </si>
  <si>
    <t>работники культуры (библиотекари)</t>
  </si>
  <si>
    <t>(Подпись)</t>
  </si>
  <si>
    <t>МП</t>
  </si>
  <si>
    <t>(указать месяц)</t>
  </si>
  <si>
    <t>Наименование категории работников образовательных организаций</t>
  </si>
  <si>
    <t>Среднесписочная численность работников образовательных организаций</t>
  </si>
  <si>
    <t>Размер средней заработной платы работников образовательных организаций</t>
  </si>
  <si>
    <t>Дошкольные образовательные организации</t>
  </si>
  <si>
    <t>Общеобразовательные организации</t>
  </si>
  <si>
    <t xml:space="preserve">Организации дополнительного образования детей </t>
  </si>
  <si>
    <t>%</t>
  </si>
  <si>
    <t>(рубли)</t>
  </si>
  <si>
    <t>в том числе за счет внебюджетных средств</t>
  </si>
  <si>
    <t>в том числе за счет средств бюджета Тульской области</t>
  </si>
  <si>
    <t>Всего</t>
  </si>
  <si>
    <t xml:space="preserve">1) Закон Тульской области от 30.09.2006 №736-ЗТО "О мерах социальной поддержки отдельных категорий граждан, проживающих и работающих в сельской местности, рабочих поселках (поселках городского типа), и о размере, условиях и порядке возмещения расходов, связанных с предоставлением мер социальной поддержки педагогическим работникам государственных образовательных учреждений Тульской области и муниципальных образовательных учреждений , проживающим и работающим в сельской местности, рабочих поселках (поселках городского типа)"
</t>
  </si>
  <si>
    <t>средства областного бюджета</t>
  </si>
  <si>
    <t>1) Закон Тульской области от 30.09.2013 №1989-ЗТО "Об образовании";           2) Закон Тульской области от 20.12.1995 №21-ЗТО  "О библиотечном деле"</t>
  </si>
  <si>
    <t>(наименование организации)</t>
  </si>
  <si>
    <t>из них:</t>
  </si>
  <si>
    <t>Штатная численность работников</t>
  </si>
  <si>
    <t>(шт. единицы)</t>
  </si>
  <si>
    <t xml:space="preserve">отношение средней заработной платы за текущий месяц к прогнозу средней заработной платы (среднемесячному доходу от трудовой деятельности) в Тульской области за текущий месяц </t>
  </si>
  <si>
    <t>отношение средней заработной платы за текущий период к прогнозу средней заработной платы (среднемесячному доходу от трудовой деятельности) в Тульской области за текущий период</t>
  </si>
  <si>
    <t xml:space="preserve">Объем средств, направленных на выплаты стимулирующего и компенсационного  характера работникам, работающим с детьми из социально неблагополучных семей (Указ Президента Российской Федерации от 7 мая 2012 г. N 599 "О мерах по реализации государственной политики в области образования и науки" )
</t>
  </si>
  <si>
    <t xml:space="preserve">педагогические работники образовательных организаций, реализующие программы дошкольного образования </t>
  </si>
  <si>
    <t xml:space="preserve">заместители руководителя, руководители структурных подразделений  и их заместители 
</t>
  </si>
  <si>
    <t>средний медицинский (фармацевтический) персонал (персонал, обеспечивающий условия для предоставления медицинских услуг)</t>
  </si>
  <si>
    <t>младший медицинский персонал (персонал, обеспечивающий условия для предоставления медицинских услуг)</t>
  </si>
  <si>
    <t xml:space="preserve">педагогические работники образовательных организаций, реализующие программы  дополнительного образования детей </t>
  </si>
  <si>
    <t>х</t>
  </si>
  <si>
    <t>заведующие учебной частью образовательных организаций, реализующие программы общего образования</t>
  </si>
  <si>
    <t xml:space="preserve">учителя </t>
  </si>
  <si>
    <t>Среднемесячная  заработная плата работников</t>
  </si>
  <si>
    <t>в том числе фактическое количество шт. ед.,  занятых другими работниками учреждения и внешними совместителями</t>
  </si>
  <si>
    <t>врачи (кроме зубных)</t>
  </si>
  <si>
    <t xml:space="preserve">заместители руководителя, руководители структурных подразделений (кроме заведующих учебной частью образовательных организаций, реализующих программы общего образования) и их заместители 
</t>
  </si>
  <si>
    <t>средства муниципального бюджета</t>
  </si>
  <si>
    <t>Областной бюджет</t>
  </si>
  <si>
    <t>Муниципальный бюджет</t>
  </si>
  <si>
    <t>Внебюджетные средства</t>
  </si>
  <si>
    <t>муниципальных  образовательных организаций Тульской области</t>
  </si>
  <si>
    <t>Комитет по образованию администрации муниципального образования Киреевский район</t>
  </si>
  <si>
    <t xml:space="preserve">Председатель комитета </t>
  </si>
  <si>
    <t>Исп. Борисова И.И.</t>
  </si>
  <si>
    <r>
      <t>Размер фонда оплаты труда, без начислений</t>
    </r>
    <r>
      <rPr>
        <sz val="14"/>
        <color theme="1"/>
        <rFont val="Times New Roman"/>
        <family val="1"/>
        <charset val="204"/>
      </rPr>
      <t>*</t>
    </r>
  </si>
  <si>
    <t xml:space="preserve">работники, всего: </t>
  </si>
  <si>
    <t>педагогические работники и заведующие учебной частью образовательных организаций, реализующие программы общего образования</t>
  </si>
  <si>
    <t>*Примечание: Размер фонда оплаты труда, без начислений, показывать с тремя знаками после запятой.</t>
  </si>
  <si>
    <t>С.В. Пашков</t>
  </si>
  <si>
    <t>Тел. 8(48754) 6-14-81</t>
  </si>
  <si>
    <t xml:space="preserve"> </t>
  </si>
  <si>
    <r>
      <t xml:space="preserve">за </t>
    </r>
    <r>
      <rPr>
        <b/>
        <sz val="14"/>
        <color theme="1"/>
        <rFont val="Times New Roman"/>
        <family val="1"/>
        <charset val="204"/>
      </rPr>
      <t xml:space="preserve">декабрь </t>
    </r>
    <r>
      <rPr>
        <sz val="14"/>
        <color theme="1"/>
        <rFont val="Times New Roman"/>
        <family val="1"/>
        <charset val="204"/>
      </rPr>
      <t>2017 год</t>
    </r>
  </si>
  <si>
    <t>за январь 2018 год</t>
  </si>
  <si>
    <t>за февраль 2018 год</t>
  </si>
  <si>
    <t>за март  2018 год</t>
  </si>
  <si>
    <t>за апрель 2018 год</t>
  </si>
  <si>
    <t>за май 2018 год</t>
  </si>
  <si>
    <t>за июнь 2018 год</t>
  </si>
  <si>
    <t>за июль 2018 год</t>
  </si>
</sst>
</file>

<file path=xl/styles.xml><?xml version="1.0" encoding="utf-8"?>
<styleSheet xmlns="http://schemas.openxmlformats.org/spreadsheetml/2006/main">
  <numFmts count="2">
    <numFmt numFmtId="164" formatCode="0.000"/>
    <numFmt numFmtId="165" formatCode="0.0"/>
  </numFmts>
  <fonts count="20"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8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  <font>
      <i/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u/>
      <sz val="14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1" fillId="2" borderId="0" xfId="0" applyFont="1" applyFill="1" applyBorder="1" applyAlignment="1">
      <alignment vertical="top" wrapText="1"/>
    </xf>
    <xf numFmtId="0" fontId="5" fillId="0" borderId="0" xfId="0" applyFont="1"/>
    <xf numFmtId="0" fontId="1" fillId="0" borderId="0" xfId="0" applyFont="1" applyAlignment="1">
      <alignment horizontal="center"/>
    </xf>
    <xf numFmtId="0" fontId="1" fillId="2" borderId="0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top" wrapText="1"/>
    </xf>
    <xf numFmtId="0" fontId="7" fillId="0" borderId="2" xfId="0" applyFont="1" applyBorder="1" applyAlignment="1">
      <alignment vertical="top" wrapText="1"/>
    </xf>
    <xf numFmtId="0" fontId="8" fillId="0" borderId="0" xfId="0" applyFont="1" applyAlignment="1">
      <alignment horizontal="center"/>
    </xf>
    <xf numFmtId="0" fontId="0" fillId="0" borderId="0" xfId="0" applyFont="1"/>
    <xf numFmtId="0" fontId="0" fillId="0" borderId="0" xfId="0" applyFont="1" applyBorder="1"/>
    <xf numFmtId="0" fontId="0" fillId="0" borderId="0" xfId="0" applyFont="1" applyAlignment="1">
      <alignment horizontal="center"/>
    </xf>
    <xf numFmtId="0" fontId="3" fillId="2" borderId="0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top" wrapText="1"/>
    </xf>
    <xf numFmtId="0" fontId="5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vertical="top" wrapText="1"/>
    </xf>
    <xf numFmtId="0" fontId="1" fillId="4" borderId="1" xfId="0" applyFont="1" applyFill="1" applyBorder="1" applyAlignment="1">
      <alignment horizontal="center" vertical="top" wrapText="1"/>
    </xf>
    <xf numFmtId="0" fontId="0" fillId="4" borderId="1" xfId="0" applyFont="1" applyFill="1" applyBorder="1"/>
    <xf numFmtId="0" fontId="3" fillId="4" borderId="1" xfId="0" applyFont="1" applyFill="1" applyBorder="1" applyAlignment="1">
      <alignment horizontal="justify" vertical="top" wrapText="1"/>
    </xf>
    <xf numFmtId="0" fontId="9" fillId="4" borderId="1" xfId="0" applyFont="1" applyFill="1" applyBorder="1" applyAlignment="1">
      <alignment horizontal="justify" vertical="top" wrapText="1"/>
    </xf>
    <xf numFmtId="0" fontId="10" fillId="4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justify" vertical="top" wrapText="1"/>
    </xf>
    <xf numFmtId="0" fontId="0" fillId="5" borderId="1" xfId="0" applyFont="1" applyFill="1" applyBorder="1"/>
    <xf numFmtId="0" fontId="5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justify" vertical="top" wrapText="1"/>
    </xf>
    <xf numFmtId="0" fontId="3" fillId="6" borderId="1" xfId="0" applyFont="1" applyFill="1" applyBorder="1" applyAlignment="1">
      <alignment horizontal="justify" vertical="top" wrapText="1"/>
    </xf>
    <xf numFmtId="0" fontId="3" fillId="6" borderId="1" xfId="0" applyFont="1" applyFill="1" applyBorder="1" applyAlignment="1">
      <alignment horizontal="center" vertical="top" wrapText="1"/>
    </xf>
    <xf numFmtId="0" fontId="1" fillId="6" borderId="1" xfId="0" applyFont="1" applyFill="1" applyBorder="1" applyAlignment="1">
      <alignment vertical="top" wrapText="1"/>
    </xf>
    <xf numFmtId="0" fontId="1" fillId="6" borderId="1" xfId="0" applyFont="1" applyFill="1" applyBorder="1" applyAlignment="1">
      <alignment horizontal="center" vertical="top" wrapText="1"/>
    </xf>
    <xf numFmtId="0" fontId="0" fillId="6" borderId="1" xfId="0" applyFont="1" applyFill="1" applyBorder="1"/>
    <xf numFmtId="0" fontId="5" fillId="6" borderId="1" xfId="0" applyFont="1" applyFill="1" applyBorder="1" applyAlignment="1">
      <alignment horizontal="center" vertical="center" wrapText="1"/>
    </xf>
    <xf numFmtId="0" fontId="9" fillId="6" borderId="1" xfId="0" applyFont="1" applyFill="1" applyBorder="1" applyAlignment="1">
      <alignment horizontal="justify" vertical="top" wrapText="1"/>
    </xf>
    <xf numFmtId="0" fontId="6" fillId="6" borderId="1" xfId="0" applyFont="1" applyFill="1" applyBorder="1" applyAlignment="1">
      <alignment horizontal="justify" vertical="top" wrapText="1"/>
    </xf>
    <xf numFmtId="164" fontId="5" fillId="7" borderId="0" xfId="0" applyNumberFormat="1" applyFont="1" applyFill="1" applyAlignment="1">
      <alignment horizontal="center"/>
    </xf>
    <xf numFmtId="164" fontId="0" fillId="3" borderId="0" xfId="0" applyNumberFormat="1" applyFont="1" applyFill="1" applyAlignment="1">
      <alignment horizontal="center"/>
    </xf>
    <xf numFmtId="164" fontId="11" fillId="4" borderId="1" xfId="0" applyNumberFormat="1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 vertical="center" wrapText="1"/>
    </xf>
    <xf numFmtId="0" fontId="1" fillId="4" borderId="1" xfId="0" applyFont="1" applyFill="1" applyBorder="1" applyAlignment="1">
      <alignment horizontal="center" vertical="center" wrapText="1"/>
    </xf>
    <xf numFmtId="164" fontId="11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1" fillId="4" borderId="1" xfId="0" applyNumberFormat="1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top" wrapText="1"/>
    </xf>
    <xf numFmtId="0" fontId="3" fillId="5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164" fontId="11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0" fontId="9" fillId="5" borderId="1" xfId="0" applyFont="1" applyFill="1" applyBorder="1" applyAlignment="1">
      <alignment horizontal="center" vertical="center"/>
    </xf>
    <xf numFmtId="0" fontId="12" fillId="5" borderId="1" xfId="0" applyFont="1" applyFill="1" applyBorder="1" applyAlignment="1">
      <alignment horizontal="center" vertical="center" wrapText="1"/>
    </xf>
    <xf numFmtId="0" fontId="13" fillId="5" borderId="1" xfId="0" applyFont="1" applyFill="1" applyBorder="1"/>
    <xf numFmtId="0" fontId="13" fillId="0" borderId="0" xfId="0" applyFont="1"/>
    <xf numFmtId="164" fontId="1" fillId="5" borderId="1" xfId="0" applyNumberFormat="1" applyFont="1" applyFill="1" applyBorder="1" applyAlignment="1">
      <alignment horizontal="center" vertical="center" wrapText="1"/>
    </xf>
    <xf numFmtId="0" fontId="0" fillId="4" borderId="1" xfId="0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0" fillId="5" borderId="1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top" wrapText="1"/>
    </xf>
    <xf numFmtId="0" fontId="0" fillId="6" borderId="1" xfId="0" applyFont="1" applyFill="1" applyBorder="1" applyAlignment="1">
      <alignment horizontal="center"/>
    </xf>
    <xf numFmtId="0" fontId="9" fillId="6" borderId="1" xfId="0" applyFont="1" applyFill="1" applyBorder="1" applyAlignment="1">
      <alignment horizontal="center" vertical="top" wrapText="1"/>
    </xf>
    <xf numFmtId="0" fontId="3" fillId="6" borderId="1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164" fontId="11" fillId="6" borderId="1" xfId="0" applyNumberFormat="1" applyFont="1" applyFill="1" applyBorder="1" applyAlignment="1">
      <alignment horizontal="center" vertical="center" wrapText="1"/>
    </xf>
    <xf numFmtId="164" fontId="1" fillId="7" borderId="0" xfId="0" applyNumberFormat="1" applyFont="1" applyFill="1" applyBorder="1" applyAlignment="1">
      <alignment horizontal="center" vertical="top" wrapText="1"/>
    </xf>
    <xf numFmtId="164" fontId="0" fillId="7" borderId="0" xfId="0" applyNumberFormat="1" applyFont="1" applyFill="1" applyAlignment="1">
      <alignment horizontal="center"/>
    </xf>
    <xf numFmtId="164" fontId="1" fillId="6" borderId="1" xfId="0" applyNumberFormat="1" applyFont="1" applyFill="1" applyBorder="1" applyAlignment="1">
      <alignment horizontal="center" vertical="center" wrapText="1"/>
    </xf>
    <xf numFmtId="164" fontId="2" fillId="7" borderId="2" xfId="0" applyNumberFormat="1" applyFont="1" applyFill="1" applyBorder="1" applyAlignment="1">
      <alignment horizontal="center" vertical="top" wrapText="1"/>
    </xf>
    <xf numFmtId="164" fontId="3" fillId="7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15" fillId="0" borderId="0" xfId="0" applyFont="1"/>
    <xf numFmtId="0" fontId="15" fillId="0" borderId="12" xfId="0" applyFont="1" applyBorder="1"/>
    <xf numFmtId="0" fontId="15" fillId="0" borderId="0" xfId="0" applyFont="1" applyAlignment="1">
      <alignment horizontal="center"/>
    </xf>
    <xf numFmtId="164" fontId="15" fillId="7" borderId="0" xfId="0" applyNumberFormat="1" applyFont="1" applyFill="1" applyAlignment="1">
      <alignment horizontal="center"/>
    </xf>
    <xf numFmtId="0" fontId="16" fillId="0" borderId="0" xfId="0" applyFont="1"/>
    <xf numFmtId="164" fontId="4" fillId="4" borderId="1" xfId="0" applyNumberFormat="1" applyFont="1" applyFill="1" applyBorder="1" applyAlignment="1">
      <alignment horizontal="center" vertical="center" wrapText="1"/>
    </xf>
    <xf numFmtId="164" fontId="4" fillId="5" borderId="1" xfId="0" applyNumberFormat="1" applyFont="1" applyFill="1" applyBorder="1" applyAlignment="1">
      <alignment horizontal="center" vertical="center" wrapText="1"/>
    </xf>
    <xf numFmtId="164" fontId="4" fillId="6" borderId="1" xfId="0" applyNumberFormat="1" applyFont="1" applyFill="1" applyBorder="1" applyAlignment="1">
      <alignment horizontal="center" vertical="top" wrapText="1"/>
    </xf>
    <xf numFmtId="164" fontId="15" fillId="4" borderId="1" xfId="0" applyNumberFormat="1" applyFont="1" applyFill="1" applyBorder="1" applyAlignment="1">
      <alignment horizontal="center" vertical="center" wrapText="1"/>
    </xf>
    <xf numFmtId="164" fontId="15" fillId="5" borderId="1" xfId="0" applyNumberFormat="1" applyFont="1" applyFill="1" applyBorder="1" applyAlignment="1">
      <alignment horizontal="center" vertical="center" wrapText="1"/>
    </xf>
    <xf numFmtId="164" fontId="15" fillId="6" borderId="1" xfId="0" applyNumberFormat="1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164" fontId="0" fillId="0" borderId="0" xfId="0" applyNumberFormat="1" applyFont="1" applyAlignment="1">
      <alignment vertical="center"/>
    </xf>
    <xf numFmtId="164" fontId="0" fillId="0" borderId="0" xfId="0" applyNumberFormat="1" applyFont="1" applyAlignment="1">
      <alignment horizontal="left" vertical="center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164" fontId="18" fillId="0" borderId="0" xfId="0" applyNumberFormat="1" applyFont="1" applyAlignment="1">
      <alignment horizontal="left" vertical="center"/>
    </xf>
    <xf numFmtId="165" fontId="14" fillId="5" borderId="1" xfId="0" applyNumberFormat="1" applyFont="1" applyFill="1" applyBorder="1" applyAlignment="1">
      <alignment horizontal="center" vertical="center" wrapText="1"/>
    </xf>
    <xf numFmtId="165" fontId="3" fillId="5" borderId="1" xfId="0" applyNumberFormat="1" applyFont="1" applyFill="1" applyBorder="1" applyAlignment="1">
      <alignment horizontal="center" vertical="center" wrapText="1"/>
    </xf>
    <xf numFmtId="165" fontId="1" fillId="5" borderId="1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1" fillId="8" borderId="1" xfId="0" applyFont="1" applyFill="1" applyBorder="1" applyAlignment="1">
      <alignment horizontal="center" vertical="center" wrapText="1"/>
    </xf>
    <xf numFmtId="164" fontId="19" fillId="0" borderId="0" xfId="0" applyNumberFormat="1" applyFont="1" applyAlignment="1">
      <alignment horizontal="left" vertical="center"/>
    </xf>
    <xf numFmtId="0" fontId="2" fillId="2" borderId="2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3" fillId="2" borderId="0" xfId="0" applyFont="1" applyFill="1" applyBorder="1" applyAlignment="1">
      <alignment horizontal="left" vertical="top" wrapText="1"/>
    </xf>
    <xf numFmtId="0" fontId="1" fillId="2" borderId="2" xfId="0" applyFont="1" applyFill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8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2" fillId="2" borderId="5" xfId="0" applyFont="1" applyFill="1" applyBorder="1" applyAlignment="1">
      <alignment horizontal="center" vertical="top" wrapText="1"/>
    </xf>
    <xf numFmtId="0" fontId="5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2" borderId="10" xfId="0" applyFont="1" applyFill="1" applyBorder="1" applyAlignment="1">
      <alignment horizontal="center" vertical="top" wrapText="1"/>
    </xf>
    <xf numFmtId="0" fontId="2" fillId="2" borderId="9" xfId="0" applyFont="1" applyFill="1" applyBorder="1" applyAlignment="1">
      <alignment horizontal="center" vertical="top" wrapText="1"/>
    </xf>
    <xf numFmtId="0" fontId="2" fillId="2" borderId="6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left" vertical="top" wrapText="1"/>
    </xf>
    <xf numFmtId="164" fontId="2" fillId="7" borderId="2" xfId="0" applyNumberFormat="1" applyFont="1" applyFill="1" applyBorder="1" applyAlignment="1">
      <alignment horizontal="center" wrapText="1"/>
    </xf>
    <xf numFmtId="164" fontId="2" fillId="7" borderId="3" xfId="0" applyNumberFormat="1" applyFont="1" applyFill="1" applyBorder="1" applyAlignment="1">
      <alignment horizontal="center" wrapText="1"/>
    </xf>
    <xf numFmtId="164" fontId="2" fillId="7" borderId="6" xfId="0" applyNumberFormat="1" applyFont="1" applyFill="1" applyBorder="1" applyAlignment="1">
      <alignment horizontal="center" wrapText="1"/>
    </xf>
    <xf numFmtId="0" fontId="1" fillId="2" borderId="2" xfId="0" applyFont="1" applyFill="1" applyBorder="1" applyAlignment="1">
      <alignment horizontal="center" vertical="top" wrapText="1"/>
    </xf>
    <xf numFmtId="0" fontId="1" fillId="2" borderId="3" xfId="0" applyFont="1" applyFill="1" applyBorder="1" applyAlignment="1">
      <alignment horizontal="center" vertical="top" wrapText="1"/>
    </xf>
    <xf numFmtId="0" fontId="1" fillId="2" borderId="6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17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CCFFFF"/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69"/>
  <sheetViews>
    <sheetView view="pageBreakPreview" topLeftCell="A26" zoomScale="60" zoomScaleNormal="75" workbookViewId="0">
      <selection activeCell="Q31" sqref="Q31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68"/>
      <c r="M1" s="3"/>
    </row>
    <row r="2" spans="1:16" ht="18.75">
      <c r="A2" s="139" t="s">
        <v>40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</row>
    <row r="3" spans="1:16" ht="18.75">
      <c r="A3" s="139" t="s">
        <v>48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ht="18.75">
      <c r="A4" s="140" t="s">
        <v>60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16">
      <c r="A5" s="141" t="s">
        <v>10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16" ht="18.75">
      <c r="A6" s="142" t="s">
        <v>49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</row>
    <row r="7" spans="1:16" ht="15.75">
      <c r="A7" s="143" t="s">
        <v>25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</row>
    <row r="8" spans="1:16">
      <c r="K8" s="68"/>
    </row>
    <row r="9" spans="1:16" ht="27" customHeight="1">
      <c r="A9" s="133" t="s">
        <v>11</v>
      </c>
      <c r="B9" s="137" t="s">
        <v>27</v>
      </c>
      <c r="C9" s="138"/>
      <c r="D9" s="134" t="s">
        <v>12</v>
      </c>
      <c r="E9" s="137" t="s">
        <v>52</v>
      </c>
      <c r="F9" s="144"/>
      <c r="G9" s="144"/>
      <c r="H9" s="144"/>
      <c r="I9" s="144"/>
      <c r="J9" s="144"/>
      <c r="K9" s="148" t="s">
        <v>13</v>
      </c>
      <c r="L9" s="151" t="s">
        <v>29</v>
      </c>
      <c r="M9" s="151" t="s">
        <v>30</v>
      </c>
      <c r="N9" s="132" t="s">
        <v>31</v>
      </c>
      <c r="O9" s="132"/>
      <c r="P9" s="132"/>
    </row>
    <row r="10" spans="1:16" ht="88.5" customHeight="1">
      <c r="A10" s="133"/>
      <c r="B10" s="134" t="s">
        <v>21</v>
      </c>
      <c r="C10" s="134" t="s">
        <v>41</v>
      </c>
      <c r="D10" s="154"/>
      <c r="E10" s="134" t="s">
        <v>21</v>
      </c>
      <c r="F10" s="135" t="s">
        <v>20</v>
      </c>
      <c r="G10" s="144"/>
      <c r="H10" s="144"/>
      <c r="I10" s="7"/>
      <c r="J10" s="134" t="s">
        <v>19</v>
      </c>
      <c r="K10" s="149"/>
      <c r="L10" s="152"/>
      <c r="M10" s="152"/>
      <c r="N10" s="132"/>
      <c r="O10" s="132"/>
      <c r="P10" s="132"/>
    </row>
    <row r="11" spans="1:16" ht="276" customHeight="1">
      <c r="A11" s="133"/>
      <c r="B11" s="146"/>
      <c r="C11" s="146"/>
      <c r="D11" s="154"/>
      <c r="E11" s="145"/>
      <c r="F11" s="92" t="s">
        <v>24</v>
      </c>
      <c r="G11" s="92" t="s">
        <v>22</v>
      </c>
      <c r="H11" s="5" t="s">
        <v>23</v>
      </c>
      <c r="I11" s="5" t="s">
        <v>44</v>
      </c>
      <c r="J11" s="146"/>
      <c r="K11" s="150"/>
      <c r="L11" s="153"/>
      <c r="M11" s="153"/>
      <c r="N11" s="8" t="s">
        <v>45</v>
      </c>
      <c r="O11" s="8" t="s">
        <v>46</v>
      </c>
      <c r="P11" s="8" t="s">
        <v>47</v>
      </c>
    </row>
    <row r="12" spans="1:16" ht="19.5" customHeight="1">
      <c r="A12" s="134"/>
      <c r="B12" s="135" t="s">
        <v>28</v>
      </c>
      <c r="C12" s="136"/>
      <c r="D12" s="89" t="s">
        <v>0</v>
      </c>
      <c r="E12" s="89" t="s">
        <v>1</v>
      </c>
      <c r="F12" s="89" t="s">
        <v>1</v>
      </c>
      <c r="G12" s="89" t="s">
        <v>1</v>
      </c>
      <c r="H12" s="89" t="s">
        <v>1</v>
      </c>
      <c r="I12" s="89" t="s">
        <v>1</v>
      </c>
      <c r="J12" s="89" t="s">
        <v>1</v>
      </c>
      <c r="K12" s="70" t="s">
        <v>18</v>
      </c>
      <c r="L12" s="89" t="s">
        <v>17</v>
      </c>
      <c r="M12" s="89" t="s">
        <v>17</v>
      </c>
      <c r="N12" s="89" t="s">
        <v>1</v>
      </c>
      <c r="O12" s="89" t="s">
        <v>1</v>
      </c>
      <c r="P12" s="89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673</v>
      </c>
      <c r="E15" s="38">
        <f t="shared" si="0"/>
        <v>13376.983990000001</v>
      </c>
      <c r="F15" s="38">
        <f t="shared" si="0"/>
        <v>9.0659999999999989</v>
      </c>
      <c r="G15" s="38">
        <f>G17+G18+G19+G24</f>
        <v>80.873989999999992</v>
      </c>
      <c r="H15" s="38">
        <f>H17+H18+H19+H24</f>
        <v>11527.539000000001</v>
      </c>
      <c r="I15" s="38">
        <f t="shared" si="0"/>
        <v>1759.5050000000001</v>
      </c>
      <c r="J15" s="38">
        <f t="shared" si="0"/>
        <v>0</v>
      </c>
      <c r="K15" s="78">
        <f>(H15+I15)/D15*1000</f>
        <v>19743.007429420508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502.82598999999999</v>
      </c>
      <c r="F17" s="39">
        <v>0</v>
      </c>
      <c r="G17" s="39">
        <v>6.7049899999999996</v>
      </c>
      <c r="H17" s="39">
        <v>496.12099999999998</v>
      </c>
      <c r="I17" s="39"/>
      <c r="J17" s="39"/>
      <c r="K17" s="40">
        <f>(E17/D17)*1000</f>
        <v>41902.165833333333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24</v>
      </c>
      <c r="C18" s="16" t="s">
        <v>37</v>
      </c>
      <c r="D18" s="39">
        <v>24</v>
      </c>
      <c r="E18" s="39">
        <f t="shared" ref="E18:E23" si="1">F18+G18+H18+J18</f>
        <v>900.96699999999998</v>
      </c>
      <c r="F18" s="43">
        <v>7.04</v>
      </c>
      <c r="G18" s="39"/>
      <c r="H18" s="39">
        <v>893.92700000000002</v>
      </c>
      <c r="I18" s="39"/>
      <c r="J18" s="39"/>
      <c r="K18" s="40">
        <f t="shared" ref="K18:K24" si="2">(E18/D18)*1000</f>
        <v>37540.291666666672</v>
      </c>
      <c r="L18" s="39" t="s">
        <v>2</v>
      </c>
      <c r="M18" s="39" t="s">
        <v>2</v>
      </c>
      <c r="N18" s="19"/>
      <c r="O18" s="19"/>
      <c r="P18" s="19"/>
    </row>
    <row r="19" spans="1:17" ht="86.25" customHeight="1">
      <c r="A19" s="20" t="s">
        <v>32</v>
      </c>
      <c r="B19" s="38">
        <v>270.85000000000002</v>
      </c>
      <c r="C19" s="38">
        <v>7.75</v>
      </c>
      <c r="D19" s="39">
        <v>227</v>
      </c>
      <c r="E19" s="39">
        <f>F19+G19+H19+J19</f>
        <v>6068.2060000000001</v>
      </c>
      <c r="F19" s="39">
        <v>2.0259999999999998</v>
      </c>
      <c r="G19" s="39">
        <v>74.168999999999997</v>
      </c>
      <c r="H19" s="39">
        <v>5992.0110000000004</v>
      </c>
      <c r="I19" s="39">
        <v>0</v>
      </c>
      <c r="J19" s="39"/>
      <c r="K19" s="81">
        <f t="shared" si="2"/>
        <v>26732.185022026431</v>
      </c>
      <c r="L19" s="43">
        <f>(K19/26715)*100</f>
        <v>100.06432723947756</v>
      </c>
      <c r="M19" s="43">
        <f>(K19/26715)*100</f>
        <v>100.06432723947756</v>
      </c>
      <c r="N19" s="56">
        <v>20.091750000000001</v>
      </c>
      <c r="O19" s="19"/>
      <c r="P19" s="19"/>
      <c r="Q19" s="94">
        <f>26715-K19</f>
        <v>-17.185022026431398</v>
      </c>
    </row>
    <row r="20" spans="1:17" ht="18.75" hidden="1">
      <c r="A20" s="20" t="s">
        <v>42</v>
      </c>
      <c r="B20" s="38"/>
      <c r="C20" s="16" t="s">
        <v>37</v>
      </c>
      <c r="D20" s="39"/>
      <c r="E20" s="39">
        <f t="shared" si="1"/>
        <v>0</v>
      </c>
      <c r="F20" s="39"/>
      <c r="G20" s="39"/>
      <c r="H20" s="39"/>
      <c r="I20" s="39"/>
      <c r="J20" s="39"/>
      <c r="K20" s="40" t="e">
        <f t="shared" si="2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39">
        <f t="shared" si="1"/>
        <v>0</v>
      </c>
      <c r="F21" s="39"/>
      <c r="G21" s="39"/>
      <c r="H21" s="39"/>
      <c r="I21" s="39"/>
      <c r="J21" s="39"/>
      <c r="K21" s="40" t="e">
        <f t="shared" si="2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39">
        <f t="shared" si="1"/>
        <v>0</v>
      </c>
      <c r="F22" s="39"/>
      <c r="G22" s="39"/>
      <c r="H22" s="39"/>
      <c r="I22" s="39"/>
      <c r="J22" s="39"/>
      <c r="K22" s="40" t="e">
        <f t="shared" si="2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39">
        <f t="shared" si="1"/>
        <v>0</v>
      </c>
      <c r="F23" s="39"/>
      <c r="G23" s="39"/>
      <c r="H23" s="39"/>
      <c r="I23" s="39"/>
      <c r="J23" s="39"/>
      <c r="K23" s="40" t="e">
        <f t="shared" si="2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16" t="s">
        <v>37</v>
      </c>
      <c r="D24" s="39">
        <v>410</v>
      </c>
      <c r="E24" s="39">
        <f>H24+I24</f>
        <v>5904.9849999999997</v>
      </c>
      <c r="F24" s="39">
        <v>0</v>
      </c>
      <c r="G24" s="39"/>
      <c r="H24" s="39">
        <v>4145.4799999999996</v>
      </c>
      <c r="I24" s="39">
        <v>1759.5050000000001</v>
      </c>
      <c r="J24" s="39"/>
      <c r="K24" s="40">
        <f t="shared" si="2"/>
        <v>14402.402439024389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1181.54</v>
      </c>
      <c r="C26" s="25" t="s">
        <v>37</v>
      </c>
      <c r="D26" s="45">
        <f t="shared" ref="D26:J26" si="3">D28+D29+D30+D37+D38</f>
        <v>841</v>
      </c>
      <c r="E26" s="45">
        <f t="shared" si="3"/>
        <v>20986.879000000001</v>
      </c>
      <c r="F26" s="45">
        <f t="shared" si="3"/>
        <v>89.021999999999991</v>
      </c>
      <c r="G26" s="45">
        <f t="shared" si="3"/>
        <v>263.90600000000001</v>
      </c>
      <c r="H26" s="45">
        <f>H28+H29+H30+H37+H38</f>
        <v>20633.951000000001</v>
      </c>
      <c r="I26" s="45">
        <f t="shared" si="3"/>
        <v>0</v>
      </c>
      <c r="J26" s="45">
        <f t="shared" si="3"/>
        <v>0</v>
      </c>
      <c r="K26" s="79">
        <f>(H26+I26)/D26*1000</f>
        <v>24535.019024970275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7" ht="30.75" customHeight="1">
      <c r="A28" s="23" t="s">
        <v>4</v>
      </c>
      <c r="B28" s="45">
        <v>23</v>
      </c>
      <c r="C28" s="25" t="s">
        <v>37</v>
      </c>
      <c r="D28" s="46">
        <v>21</v>
      </c>
      <c r="E28" s="46">
        <f>F28+G28+H28</f>
        <v>1225.29</v>
      </c>
      <c r="F28" s="46">
        <v>29.524999999999999</v>
      </c>
      <c r="G28" s="46">
        <v>21.591999999999999</v>
      </c>
      <c r="H28" s="46">
        <v>1174.173</v>
      </c>
      <c r="I28" s="46"/>
      <c r="J28" s="46"/>
      <c r="K28" s="47">
        <f>(E28/D28)*1000</f>
        <v>58347.142857142855</v>
      </c>
      <c r="L28" s="46" t="s">
        <v>2</v>
      </c>
      <c r="M28" s="46" t="s">
        <v>2</v>
      </c>
      <c r="N28" s="24"/>
      <c r="O28" s="24"/>
      <c r="P28" s="24"/>
    </row>
    <row r="29" spans="1:17" ht="138" customHeight="1">
      <c r="A29" s="23" t="s">
        <v>43</v>
      </c>
      <c r="B29" s="45">
        <v>45.75</v>
      </c>
      <c r="C29" s="25" t="s">
        <v>37</v>
      </c>
      <c r="D29" s="46">
        <v>45</v>
      </c>
      <c r="E29" s="46">
        <f t="shared" ref="E29:E38" si="4">F29+G29+H29</f>
        <v>2535.7289999999998</v>
      </c>
      <c r="F29" s="46">
        <v>12.145</v>
      </c>
      <c r="G29" s="46"/>
      <c r="H29" s="46">
        <v>2523.5839999999998</v>
      </c>
      <c r="I29" s="46"/>
      <c r="J29" s="46"/>
      <c r="K29" s="47">
        <f t="shared" ref="K29:K49" si="5">(E29/D29)*1000</f>
        <v>56349.533333333326</v>
      </c>
      <c r="L29" s="46" t="s">
        <v>2</v>
      </c>
      <c r="M29" s="46" t="s">
        <v>2</v>
      </c>
      <c r="N29" s="24"/>
      <c r="O29" s="24"/>
      <c r="P29" s="24"/>
    </row>
    <row r="30" spans="1:17" ht="97.5" customHeight="1">
      <c r="A30" s="23" t="s">
        <v>54</v>
      </c>
      <c r="B30" s="45">
        <v>705.34</v>
      </c>
      <c r="C30" s="45">
        <v>16.95</v>
      </c>
      <c r="D30" s="46">
        <v>442</v>
      </c>
      <c r="E30" s="46">
        <f>F30+G30+H30</f>
        <v>12577.190999999999</v>
      </c>
      <c r="F30" s="46">
        <v>47.351999999999997</v>
      </c>
      <c r="G30" s="46">
        <v>242.31399999999999</v>
      </c>
      <c r="H30" s="46">
        <v>12287.525</v>
      </c>
      <c r="I30" s="46"/>
      <c r="J30" s="46"/>
      <c r="K30" s="82">
        <f>(E30/D30)*1000</f>
        <v>28455.18325791855</v>
      </c>
      <c r="L30" s="55">
        <f>(K30/28858)*100</f>
        <v>98.604141859860533</v>
      </c>
      <c r="M30" s="55">
        <f>(K30/28433.69)*100</f>
        <v>100.07559081469395</v>
      </c>
      <c r="N30" s="58" t="s">
        <v>58</v>
      </c>
      <c r="O30" s="24"/>
      <c r="P30" s="24"/>
      <c r="Q30" s="94">
        <f>28858-K30</f>
        <v>402.81674208144977</v>
      </c>
    </row>
    <row r="31" spans="1:17" ht="17.25" customHeight="1">
      <c r="A31" s="26" t="s">
        <v>26</v>
      </c>
      <c r="B31" s="45"/>
      <c r="C31" s="45"/>
      <c r="D31" s="46"/>
      <c r="E31" s="46"/>
      <c r="F31" s="46"/>
      <c r="G31" s="46" t="s">
        <v>58</v>
      </c>
      <c r="H31" s="46"/>
      <c r="I31" s="46"/>
      <c r="J31" s="46"/>
      <c r="K31" s="47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604.6</v>
      </c>
      <c r="C32" s="48">
        <v>16.95</v>
      </c>
      <c r="D32" s="72">
        <v>390</v>
      </c>
      <c r="E32" s="46">
        <f>F32+G32+H32</f>
        <v>11703.391</v>
      </c>
      <c r="F32" s="52">
        <v>46.320999999999998</v>
      </c>
      <c r="G32" s="52">
        <v>242.31399999999999</v>
      </c>
      <c r="H32" s="52">
        <v>11414.755999999999</v>
      </c>
      <c r="I32" s="52"/>
      <c r="J32" s="52"/>
      <c r="K32" s="47">
        <f>(E32/D32)*1000</f>
        <v>30008.694871794869</v>
      </c>
      <c r="L32" s="55">
        <f>(K32/28433.69)*100</f>
        <v>105.53922080389451</v>
      </c>
      <c r="M32" s="55">
        <f>(K32/28433.69)*100</f>
        <v>105.53922080389451</v>
      </c>
      <c r="N32" s="57">
        <v>40.131540000000001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46">
        <f t="shared" si="4"/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46">
        <f t="shared" si="4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46">
        <f t="shared" si="4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46">
        <f t="shared" si="4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9.25</v>
      </c>
      <c r="C37" s="25" t="s">
        <v>37</v>
      </c>
      <c r="D37" s="46">
        <v>9</v>
      </c>
      <c r="E37" s="46">
        <f t="shared" si="4"/>
        <v>200.161</v>
      </c>
      <c r="F37" s="46">
        <v>0</v>
      </c>
      <c r="G37" s="46"/>
      <c r="H37" s="46">
        <v>200.161</v>
      </c>
      <c r="I37" s="46"/>
      <c r="J37" s="46"/>
      <c r="K37" s="47">
        <f t="shared" si="5"/>
        <v>22240.111111111113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398.2</v>
      </c>
      <c r="C38" s="25" t="s">
        <v>37</v>
      </c>
      <c r="D38" s="46">
        <v>324</v>
      </c>
      <c r="E38" s="46">
        <f t="shared" si="4"/>
        <v>4448.5079999999998</v>
      </c>
      <c r="F38" s="46"/>
      <c r="G38" s="46"/>
      <c r="H38" s="46">
        <v>4448.5079999999998</v>
      </c>
      <c r="I38" s="46"/>
      <c r="J38" s="46"/>
      <c r="K38" s="47">
        <f t="shared" si="5"/>
        <v>13729.962962962964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6">D42+D43+D44+D49</f>
        <v>77</v>
      </c>
      <c r="E40" s="28">
        <f t="shared" si="6"/>
        <v>1967.1979999999999</v>
      </c>
      <c r="F40" s="28">
        <f t="shared" si="6"/>
        <v>9.1709999999999994</v>
      </c>
      <c r="G40" s="28">
        <f t="shared" si="6"/>
        <v>0</v>
      </c>
      <c r="H40" s="28">
        <f t="shared" si="6"/>
        <v>0</v>
      </c>
      <c r="I40" s="28">
        <f>I42+I43+I44+I49</f>
        <v>1958.027</v>
      </c>
      <c r="J40" s="28">
        <f t="shared" ref="J40" si="7">J42+J43+J44+J49</f>
        <v>0</v>
      </c>
      <c r="K40" s="80">
        <f>(H40+I40)/D40*1000</f>
        <v>25428.922077922078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178.19299999999998</v>
      </c>
      <c r="F42" s="65">
        <v>3.2709999999999999</v>
      </c>
      <c r="G42" s="65"/>
      <c r="H42" s="65">
        <v>0</v>
      </c>
      <c r="I42" s="65">
        <v>174.922</v>
      </c>
      <c r="J42" s="65"/>
      <c r="K42" s="66">
        <f t="shared" si="5"/>
        <v>44548.249999999993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129.04900000000001</v>
      </c>
      <c r="F43" s="65">
        <v>2.944</v>
      </c>
      <c r="G43" s="65"/>
      <c r="H43" s="65">
        <v>0</v>
      </c>
      <c r="I43" s="65">
        <v>126.105</v>
      </c>
      <c r="J43" s="65"/>
      <c r="K43" s="66">
        <f t="shared" si="5"/>
        <v>43016.333333333336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6.5</v>
      </c>
      <c r="D44" s="84">
        <v>42</v>
      </c>
      <c r="E44" s="65">
        <f t="shared" ref="E44:E49" si="8">F44+G44+H44+I44</f>
        <v>1212.0359999999998</v>
      </c>
      <c r="F44" s="65">
        <v>2.956</v>
      </c>
      <c r="G44" s="65"/>
      <c r="H44" s="65">
        <v>0</v>
      </c>
      <c r="I44" s="65">
        <v>1209.08</v>
      </c>
      <c r="J44" s="65"/>
      <c r="K44" s="83">
        <f t="shared" si="5"/>
        <v>28857.999999999996</v>
      </c>
      <c r="L44" s="69">
        <f>(K44/28858)*100</f>
        <v>99.999999999999986</v>
      </c>
      <c r="M44" s="69">
        <f>(K44/28433.69)*100</f>
        <v>101.49227905347493</v>
      </c>
      <c r="N44" s="60"/>
      <c r="O44" s="60"/>
      <c r="P44" s="60"/>
      <c r="Q44" s="93">
        <f>28433.69-K44</f>
        <v>-424.30999999999767</v>
      </c>
    </row>
    <row r="45" spans="1:17" ht="18.75" hidden="1">
      <c r="A45" s="27" t="s">
        <v>42</v>
      </c>
      <c r="B45" s="62"/>
      <c r="C45" s="32" t="s">
        <v>37</v>
      </c>
      <c r="D45" s="65"/>
      <c r="E45" s="65">
        <f t="shared" si="8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65">
        <f t="shared" si="8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65">
        <f t="shared" si="8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65">
        <f t="shared" si="8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28</v>
      </c>
      <c r="E49" s="65">
        <f t="shared" si="8"/>
        <v>447.92</v>
      </c>
      <c r="F49" s="65">
        <v>0</v>
      </c>
      <c r="G49" s="65"/>
      <c r="H49" s="65">
        <v>0</v>
      </c>
      <c r="I49" s="65">
        <v>447.92</v>
      </c>
      <c r="J49" s="65"/>
      <c r="K49" s="66">
        <f t="shared" si="5"/>
        <v>15997.142857142859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147" t="s">
        <v>55</v>
      </c>
      <c r="B50" s="147"/>
      <c r="C50" s="147"/>
      <c r="D50" s="147"/>
      <c r="E50" s="147"/>
      <c r="F50" s="147"/>
      <c r="G50" s="147"/>
      <c r="H50" s="147"/>
      <c r="I50" s="91"/>
      <c r="J50" s="1"/>
      <c r="K50" s="67"/>
      <c r="L50" s="4"/>
      <c r="M50" s="4"/>
      <c r="N50" s="11"/>
      <c r="O50" s="11"/>
      <c r="P50" s="11"/>
    </row>
    <row r="51" spans="1:16" ht="19.5" customHeight="1">
      <c r="A51" s="91"/>
      <c r="B51" s="91"/>
      <c r="C51" s="91"/>
      <c r="D51" s="91"/>
      <c r="E51" s="91"/>
      <c r="F51" s="91"/>
      <c r="G51" s="13"/>
      <c r="H51" s="91"/>
      <c r="I51" s="91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75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90"/>
      <c r="H53" s="2"/>
      <c r="I53" s="2"/>
      <c r="J53" s="2"/>
      <c r="K53" s="35"/>
    </row>
    <row r="54" spans="1:16" ht="18.75">
      <c r="A54" s="90" t="s">
        <v>9</v>
      </c>
      <c r="B54" s="2"/>
      <c r="C54" s="2"/>
      <c r="D54" s="2"/>
      <c r="E54" s="2"/>
      <c r="F54" s="2"/>
      <c r="G54" s="90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A50:H50"/>
    <mergeCell ref="J10:J11"/>
    <mergeCell ref="K9:K11"/>
    <mergeCell ref="L9:L11"/>
    <mergeCell ref="M9:M11"/>
    <mergeCell ref="D9:D11"/>
    <mergeCell ref="N9:P10"/>
    <mergeCell ref="A9:A12"/>
    <mergeCell ref="B12:C12"/>
    <mergeCell ref="B9:C9"/>
    <mergeCell ref="A2:P2"/>
    <mergeCell ref="A3:P3"/>
    <mergeCell ref="A4:P4"/>
    <mergeCell ref="A5:P5"/>
    <mergeCell ref="A6:P6"/>
    <mergeCell ref="A7:P7"/>
    <mergeCell ref="E9:J9"/>
    <mergeCell ref="F10:H10"/>
    <mergeCell ref="E10:E11"/>
    <mergeCell ref="B10:B11"/>
    <mergeCell ref="C10:C11"/>
  </mergeCells>
  <pageMargins left="0.39370078740157483" right="0.39370078740157483" top="0.39370078740157483" bottom="0.39370078740157483" header="0.31496062992125984" footer="0.31496062992125984"/>
  <pageSetup paperSize="9" scale="5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G1:K1"/>
  <sheetViews>
    <sheetView view="pageBreakPreview" topLeftCell="A24" zoomScale="60" workbookViewId="0">
      <selection activeCell="A24" sqref="A1:XFD1048576"/>
    </sheetView>
  </sheetViews>
  <sheetFormatPr defaultColWidth="8.7109375" defaultRowHeight="15"/>
  <cols>
    <col min="1" max="6" width="8.7109375" style="10"/>
    <col min="7" max="7" width="8.7109375" style="12"/>
    <col min="8" max="10" width="8.7109375" style="10"/>
    <col min="11" max="11" width="8.7109375" style="36"/>
    <col min="12" max="16384" width="8.7109375" style="10"/>
  </cols>
  <sheetData/>
  <pageMargins left="0.70866141732283472" right="0.70866141732283472" top="0.74803149606299213" bottom="0.74803149606299213" header="0.31496062992125984" footer="0.31496062992125984"/>
  <pageSetup paperSize="9" scale="95" fitToHeight="2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G1:K1"/>
  <sheetViews>
    <sheetView view="pageBreakPreview" topLeftCell="A19" zoomScale="60" workbookViewId="0">
      <selection activeCell="A19" sqref="A1:XFD1048576"/>
    </sheetView>
  </sheetViews>
  <sheetFormatPr defaultColWidth="8.7109375" defaultRowHeight="15"/>
  <cols>
    <col min="1" max="6" width="8.7109375" style="10"/>
    <col min="7" max="7" width="8.7109375" style="12"/>
    <col min="8" max="10" width="8.7109375" style="10"/>
    <col min="11" max="11" width="8.7109375" style="36"/>
    <col min="12" max="16384" width="8.7109375" style="10"/>
  </cols>
  <sheetData/>
  <pageMargins left="0.70866141732283472" right="0.70866141732283472" top="0.74803149606299213" bottom="0.74803149606299213" header="0.31496062992125984" footer="0.31496062992125984"/>
  <pageSetup paperSize="9" scale="46" fitToWidth="2" fitToHeight="2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P69"/>
  <sheetViews>
    <sheetView view="pageBreakPreview" topLeftCell="A43" zoomScale="60" workbookViewId="0">
      <selection activeCell="A43" sqref="A1:XFD1048576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6384" width="8.7109375" style="10"/>
  </cols>
  <sheetData>
    <row r="1" spans="1:16">
      <c r="K1" s="68"/>
      <c r="M1" s="3"/>
    </row>
    <row r="2" spans="1:16" ht="18.75">
      <c r="A2" s="139" t="s">
        <v>40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</row>
    <row r="3" spans="1:16" ht="18.75">
      <c r="A3" s="139" t="s">
        <v>48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ht="18.75">
      <c r="A4" s="139" t="s">
        <v>59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16">
      <c r="A5" s="141" t="s">
        <v>10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16" ht="18.75">
      <c r="A6" s="156" t="s">
        <v>49</v>
      </c>
      <c r="B6" s="156"/>
      <c r="C6" s="156"/>
      <c r="D6" s="156"/>
      <c r="E6" s="156"/>
      <c r="F6" s="156"/>
      <c r="G6" s="156"/>
      <c r="H6" s="156"/>
      <c r="I6" s="156"/>
      <c r="J6" s="156"/>
      <c r="K6" s="156"/>
      <c r="L6" s="156"/>
      <c r="M6" s="156"/>
      <c r="N6" s="156"/>
      <c r="O6" s="156"/>
      <c r="P6" s="156"/>
    </row>
    <row r="7" spans="1:16" ht="15.75">
      <c r="A7" s="143" t="s">
        <v>25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</row>
    <row r="8" spans="1:16">
      <c r="K8" s="68"/>
    </row>
    <row r="9" spans="1:16" ht="27" customHeight="1">
      <c r="A9" s="133" t="s">
        <v>11</v>
      </c>
      <c r="B9" s="137" t="s">
        <v>27</v>
      </c>
      <c r="C9" s="138"/>
      <c r="D9" s="134" t="s">
        <v>12</v>
      </c>
      <c r="E9" s="137" t="s">
        <v>52</v>
      </c>
      <c r="F9" s="144"/>
      <c r="G9" s="144"/>
      <c r="H9" s="144"/>
      <c r="I9" s="144"/>
      <c r="J9" s="144"/>
      <c r="K9" s="148" t="s">
        <v>13</v>
      </c>
      <c r="L9" s="151" t="s">
        <v>29</v>
      </c>
      <c r="M9" s="151" t="s">
        <v>30</v>
      </c>
      <c r="N9" s="132" t="s">
        <v>31</v>
      </c>
      <c r="O9" s="132"/>
      <c r="P9" s="132"/>
    </row>
    <row r="10" spans="1:16" ht="88.5" customHeight="1">
      <c r="A10" s="133"/>
      <c r="B10" s="134" t="s">
        <v>21</v>
      </c>
      <c r="C10" s="134" t="s">
        <v>41</v>
      </c>
      <c r="D10" s="154"/>
      <c r="E10" s="134" t="s">
        <v>21</v>
      </c>
      <c r="F10" s="135" t="s">
        <v>20</v>
      </c>
      <c r="G10" s="144"/>
      <c r="H10" s="144"/>
      <c r="I10" s="7"/>
      <c r="J10" s="134" t="s">
        <v>19</v>
      </c>
      <c r="K10" s="149"/>
      <c r="L10" s="152"/>
      <c r="M10" s="152"/>
      <c r="N10" s="132"/>
      <c r="O10" s="132"/>
      <c r="P10" s="132"/>
    </row>
    <row r="11" spans="1:16" ht="276" customHeight="1">
      <c r="A11" s="133"/>
      <c r="B11" s="146"/>
      <c r="C11" s="146"/>
      <c r="D11" s="154"/>
      <c r="E11" s="145"/>
      <c r="F11" s="88" t="s">
        <v>24</v>
      </c>
      <c r="G11" s="88" t="s">
        <v>22</v>
      </c>
      <c r="H11" s="5" t="s">
        <v>23</v>
      </c>
      <c r="I11" s="5" t="s">
        <v>44</v>
      </c>
      <c r="J11" s="146"/>
      <c r="K11" s="150"/>
      <c r="L11" s="153"/>
      <c r="M11" s="153"/>
      <c r="N11" s="8" t="s">
        <v>45</v>
      </c>
      <c r="O11" s="8" t="s">
        <v>46</v>
      </c>
      <c r="P11" s="8" t="s">
        <v>47</v>
      </c>
    </row>
    <row r="12" spans="1:16" ht="19.5" customHeight="1">
      <c r="A12" s="134"/>
      <c r="B12" s="135" t="s">
        <v>28</v>
      </c>
      <c r="C12" s="136"/>
      <c r="D12" s="85" t="s">
        <v>0</v>
      </c>
      <c r="E12" s="85" t="s">
        <v>1</v>
      </c>
      <c r="F12" s="85" t="s">
        <v>1</v>
      </c>
      <c r="G12" s="85" t="s">
        <v>1</v>
      </c>
      <c r="H12" s="85" t="s">
        <v>1</v>
      </c>
      <c r="I12" s="85" t="s">
        <v>1</v>
      </c>
      <c r="J12" s="85" t="s">
        <v>1</v>
      </c>
      <c r="K12" s="70" t="s">
        <v>18</v>
      </c>
      <c r="L12" s="85" t="s">
        <v>17</v>
      </c>
      <c r="M12" s="85" t="s">
        <v>17</v>
      </c>
      <c r="N12" s="85" t="s">
        <v>1</v>
      </c>
      <c r="O12" s="85" t="s">
        <v>1</v>
      </c>
      <c r="P12" s="85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683.5</v>
      </c>
      <c r="E15" s="38">
        <f t="shared" si="0"/>
        <v>15749.347</v>
      </c>
      <c r="F15" s="38">
        <f t="shared" si="0"/>
        <v>8.277000000000001</v>
      </c>
      <c r="G15" s="38">
        <f>G17+G18+G19+G24</f>
        <v>105.033</v>
      </c>
      <c r="H15" s="38">
        <f>H17+H18+H19+H24</f>
        <v>13994.584000000001</v>
      </c>
      <c r="I15" s="38">
        <f t="shared" si="0"/>
        <v>1641.453</v>
      </c>
      <c r="J15" s="38">
        <f t="shared" si="0"/>
        <v>0</v>
      </c>
      <c r="K15" s="78">
        <f>(H15+I15)/D15*1000</f>
        <v>22876.425749817121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6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456.09500000000003</v>
      </c>
      <c r="F17" s="39">
        <v>0</v>
      </c>
      <c r="G17" s="39">
        <v>6.3810000000000002</v>
      </c>
      <c r="H17" s="39">
        <v>449.714</v>
      </c>
      <c r="I17" s="39"/>
      <c r="J17" s="39"/>
      <c r="K17" s="40">
        <f>(E17/D17)*1000</f>
        <v>38007.916666666664</v>
      </c>
      <c r="L17" s="39" t="s">
        <v>2</v>
      </c>
      <c r="M17" s="39" t="s">
        <v>2</v>
      </c>
      <c r="N17" s="19"/>
      <c r="O17" s="19"/>
      <c r="P17" s="19"/>
    </row>
    <row r="18" spans="1:16" ht="66" customHeight="1">
      <c r="A18" s="20" t="s">
        <v>33</v>
      </c>
      <c r="B18" s="38">
        <v>24</v>
      </c>
      <c r="C18" s="16" t="s">
        <v>37</v>
      </c>
      <c r="D18" s="39">
        <v>23.5</v>
      </c>
      <c r="E18" s="39">
        <f t="shared" ref="E18:E23" si="1">F18+G18+H18+J18</f>
        <v>749.697</v>
      </c>
      <c r="F18" s="39">
        <v>6.4710000000000001</v>
      </c>
      <c r="G18" s="39"/>
      <c r="H18" s="39">
        <v>743.226</v>
      </c>
      <c r="I18" s="39"/>
      <c r="J18" s="39"/>
      <c r="K18" s="40">
        <f t="shared" ref="K18:K24" si="2">(E18/D18)*1000</f>
        <v>31902</v>
      </c>
      <c r="L18" s="39" t="s">
        <v>2</v>
      </c>
      <c r="M18" s="39" t="s">
        <v>2</v>
      </c>
      <c r="N18" s="19"/>
      <c r="O18" s="19"/>
      <c r="P18" s="19"/>
    </row>
    <row r="19" spans="1:16" ht="86.25" customHeight="1">
      <c r="A19" s="20" t="s">
        <v>32</v>
      </c>
      <c r="B19" s="38">
        <v>270.85000000000002</v>
      </c>
      <c r="C19" s="38">
        <v>7.75</v>
      </c>
      <c r="D19" s="39">
        <v>227</v>
      </c>
      <c r="E19" s="39">
        <f>F19+G19+H19+J19</f>
        <v>8759.6270000000004</v>
      </c>
      <c r="F19" s="39">
        <v>1.806</v>
      </c>
      <c r="G19" s="39">
        <v>98.652000000000001</v>
      </c>
      <c r="H19" s="39">
        <v>8659.1689999999999</v>
      </c>
      <c r="I19" s="39">
        <v>0</v>
      </c>
      <c r="J19" s="39"/>
      <c r="K19" s="81">
        <f t="shared" si="2"/>
        <v>38588.66519823789</v>
      </c>
      <c r="L19" s="43">
        <f>(K19/26400)*100</f>
        <v>146.16918635696169</v>
      </c>
      <c r="M19" s="43">
        <f>(K19/24615.7)*100</f>
        <v>156.76444382340492</v>
      </c>
      <c r="N19" s="56">
        <v>20.091750000000001</v>
      </c>
      <c r="O19" s="19"/>
      <c r="P19" s="19"/>
    </row>
    <row r="20" spans="1:16" ht="18.75" hidden="1">
      <c r="A20" s="20" t="s">
        <v>42</v>
      </c>
      <c r="B20" s="38"/>
      <c r="C20" s="16" t="s">
        <v>37</v>
      </c>
      <c r="D20" s="39"/>
      <c r="E20" s="39">
        <f t="shared" si="1"/>
        <v>0</v>
      </c>
      <c r="F20" s="39"/>
      <c r="G20" s="39"/>
      <c r="H20" s="39"/>
      <c r="I20" s="39"/>
      <c r="J20" s="39"/>
      <c r="K20" s="40" t="e">
        <f t="shared" si="2"/>
        <v>#DIV/0!</v>
      </c>
      <c r="L20" s="39"/>
      <c r="M20" s="39"/>
      <c r="N20" s="19"/>
      <c r="O20" s="19"/>
      <c r="P20" s="19"/>
    </row>
    <row r="21" spans="1:16" ht="94.5" hidden="1">
      <c r="A21" s="20" t="s">
        <v>34</v>
      </c>
      <c r="B21" s="42"/>
      <c r="C21" s="16" t="s">
        <v>37</v>
      </c>
      <c r="D21" s="39"/>
      <c r="E21" s="39">
        <f t="shared" si="1"/>
        <v>0</v>
      </c>
      <c r="F21" s="39"/>
      <c r="G21" s="39"/>
      <c r="H21" s="39"/>
      <c r="I21" s="39"/>
      <c r="J21" s="39"/>
      <c r="K21" s="40" t="e">
        <f t="shared" si="2"/>
        <v>#DIV/0!</v>
      </c>
      <c r="L21" s="39"/>
      <c r="M21" s="39"/>
      <c r="N21" s="19"/>
      <c r="O21" s="19"/>
      <c r="P21" s="19"/>
    </row>
    <row r="22" spans="1:16" ht="78.75" hidden="1">
      <c r="A22" s="20" t="s">
        <v>35</v>
      </c>
      <c r="B22" s="42"/>
      <c r="C22" s="16" t="s">
        <v>37</v>
      </c>
      <c r="D22" s="39"/>
      <c r="E22" s="39">
        <f t="shared" si="1"/>
        <v>0</v>
      </c>
      <c r="F22" s="39"/>
      <c r="G22" s="39"/>
      <c r="H22" s="39"/>
      <c r="I22" s="39"/>
      <c r="J22" s="39"/>
      <c r="K22" s="40" t="e">
        <f t="shared" si="2"/>
        <v>#DIV/0!</v>
      </c>
      <c r="L22" s="39"/>
      <c r="M22" s="39"/>
      <c r="N22" s="19"/>
      <c r="O22" s="19"/>
      <c r="P22" s="19"/>
    </row>
    <row r="23" spans="1:16" ht="35.25" hidden="1" customHeight="1">
      <c r="A23" s="20" t="s">
        <v>7</v>
      </c>
      <c r="B23" s="38"/>
      <c r="C23" s="16" t="s">
        <v>37</v>
      </c>
      <c r="D23" s="39"/>
      <c r="E23" s="39">
        <f t="shared" si="1"/>
        <v>0</v>
      </c>
      <c r="F23" s="39"/>
      <c r="G23" s="39"/>
      <c r="H23" s="39"/>
      <c r="I23" s="39"/>
      <c r="J23" s="39"/>
      <c r="K23" s="40" t="e">
        <f t="shared" si="2"/>
        <v>#DIV/0!</v>
      </c>
      <c r="L23" s="39"/>
      <c r="M23" s="39"/>
      <c r="N23" s="19"/>
      <c r="O23" s="19"/>
      <c r="P23" s="19"/>
    </row>
    <row r="24" spans="1:16" ht="48.75" customHeight="1">
      <c r="A24" s="20" t="s">
        <v>5</v>
      </c>
      <c r="B24" s="38">
        <v>548.4</v>
      </c>
      <c r="C24" s="16" t="s">
        <v>37</v>
      </c>
      <c r="D24" s="39">
        <v>421</v>
      </c>
      <c r="E24" s="39">
        <f>H24+I24</f>
        <v>5783.9279999999999</v>
      </c>
      <c r="F24" s="39">
        <v>0</v>
      </c>
      <c r="G24" s="39"/>
      <c r="H24" s="39">
        <v>4142.4750000000004</v>
      </c>
      <c r="I24" s="39">
        <v>1641.453</v>
      </c>
      <c r="J24" s="39"/>
      <c r="K24" s="40">
        <f t="shared" si="2"/>
        <v>13738.546318289786</v>
      </c>
      <c r="L24" s="39" t="s">
        <v>2</v>
      </c>
      <c r="M24" s="39" t="s">
        <v>2</v>
      </c>
      <c r="N24" s="19"/>
      <c r="O24" s="19"/>
      <c r="P24" s="19"/>
    </row>
    <row r="25" spans="1:16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6" ht="19.5" customHeight="1">
      <c r="A26" s="23" t="s">
        <v>53</v>
      </c>
      <c r="B26" s="45">
        <f>B28+B29+B30+B37+B38</f>
        <v>1181.54</v>
      </c>
      <c r="C26" s="25" t="s">
        <v>37</v>
      </c>
      <c r="D26" s="45">
        <f t="shared" ref="D26:J26" si="3">D28+D29+D30+D37+D38</f>
        <v>843.5</v>
      </c>
      <c r="E26" s="45">
        <f t="shared" si="3"/>
        <v>23983.913</v>
      </c>
      <c r="F26" s="45">
        <f t="shared" si="3"/>
        <v>80.311999999999998</v>
      </c>
      <c r="G26" s="45">
        <f t="shared" si="3"/>
        <v>254.72499999999999</v>
      </c>
      <c r="H26" s="45">
        <f>H28+H29+H30+H37+H38</f>
        <v>23648.876</v>
      </c>
      <c r="I26" s="45">
        <f t="shared" si="3"/>
        <v>0</v>
      </c>
      <c r="J26" s="45">
        <f t="shared" si="3"/>
        <v>0</v>
      </c>
      <c r="K26" s="79">
        <f>(H26+I26)/D26*1000</f>
        <v>28036.604623592175</v>
      </c>
      <c r="L26" s="46" t="s">
        <v>2</v>
      </c>
      <c r="M26" s="46" t="s">
        <v>2</v>
      </c>
      <c r="N26" s="24"/>
      <c r="O26" s="24"/>
      <c r="P26" s="24"/>
    </row>
    <row r="27" spans="1:16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6" ht="30.75" customHeight="1">
      <c r="A28" s="23" t="s">
        <v>4</v>
      </c>
      <c r="B28" s="45">
        <v>23</v>
      </c>
      <c r="C28" s="25" t="s">
        <v>37</v>
      </c>
      <c r="D28" s="46">
        <v>21</v>
      </c>
      <c r="E28" s="46">
        <f>F28+G28+H28</f>
        <v>1047.7169999999999</v>
      </c>
      <c r="F28" s="46">
        <v>28.504999999999999</v>
      </c>
      <c r="G28" s="46">
        <v>47.826000000000001</v>
      </c>
      <c r="H28" s="46">
        <v>971.38599999999997</v>
      </c>
      <c r="I28" s="46"/>
      <c r="J28" s="46"/>
      <c r="K28" s="47">
        <f>(E28/D28)*1000</f>
        <v>49891.28571428571</v>
      </c>
      <c r="L28" s="46" t="s">
        <v>2</v>
      </c>
      <c r="M28" s="46" t="s">
        <v>2</v>
      </c>
      <c r="N28" s="24"/>
      <c r="O28" s="24"/>
      <c r="P28" s="24"/>
    </row>
    <row r="29" spans="1:16" ht="138" customHeight="1">
      <c r="A29" s="23" t="s">
        <v>43</v>
      </c>
      <c r="B29" s="45">
        <v>45.75</v>
      </c>
      <c r="C29" s="25" t="s">
        <v>37</v>
      </c>
      <c r="D29" s="46">
        <v>44.5</v>
      </c>
      <c r="E29" s="46">
        <f t="shared" ref="E29:E38" si="4">F29+G29+H29</f>
        <v>2487.8289999999997</v>
      </c>
      <c r="F29" s="46">
        <v>10.138</v>
      </c>
      <c r="G29" s="46"/>
      <c r="H29" s="46">
        <v>2477.6909999999998</v>
      </c>
      <c r="I29" s="46"/>
      <c r="J29" s="46"/>
      <c r="K29" s="47">
        <f t="shared" ref="K29:K49" si="5">(E29/D29)*1000</f>
        <v>55906.269662921339</v>
      </c>
      <c r="L29" s="46" t="s">
        <v>2</v>
      </c>
      <c r="M29" s="46" t="s">
        <v>2</v>
      </c>
      <c r="N29" s="24"/>
      <c r="O29" s="24"/>
      <c r="P29" s="24"/>
    </row>
    <row r="30" spans="1:16" ht="97.5" customHeight="1">
      <c r="A30" s="23" t="s">
        <v>54</v>
      </c>
      <c r="B30" s="45">
        <v>705.34</v>
      </c>
      <c r="C30" s="45">
        <v>17.75</v>
      </c>
      <c r="D30" s="46">
        <v>440.5</v>
      </c>
      <c r="E30" s="46">
        <f>F30+G30+H30</f>
        <v>16186.525</v>
      </c>
      <c r="F30" s="46">
        <v>41.668999999999997</v>
      </c>
      <c r="G30" s="46">
        <v>206.899</v>
      </c>
      <c r="H30" s="46">
        <v>15937.957</v>
      </c>
      <c r="I30" s="46"/>
      <c r="J30" s="46"/>
      <c r="K30" s="82">
        <f>(E30/D30)*1000</f>
        <v>36745.800227014755</v>
      </c>
      <c r="L30" s="55">
        <f>(K30/26500)*100</f>
        <v>138.66339708307456</v>
      </c>
      <c r="M30" s="55">
        <f>(K30/26543.96)*100</f>
        <v>138.43375376927466</v>
      </c>
      <c r="N30" s="58">
        <v>40.131540000000001</v>
      </c>
      <c r="O30" s="24"/>
      <c r="P30" s="24"/>
    </row>
    <row r="31" spans="1:16" ht="17.25" customHeight="1">
      <c r="A31" s="26" t="s">
        <v>26</v>
      </c>
      <c r="B31" s="45"/>
      <c r="C31" s="45"/>
      <c r="D31" s="46"/>
      <c r="E31" s="46"/>
      <c r="F31" s="46"/>
      <c r="G31" s="46" t="s">
        <v>58</v>
      </c>
      <c r="H31" s="46"/>
      <c r="I31" s="46"/>
      <c r="J31" s="46"/>
      <c r="K31" s="47"/>
      <c r="L31" s="46"/>
      <c r="M31" s="46"/>
      <c r="N31" s="24"/>
      <c r="O31" s="24"/>
      <c r="P31" s="24"/>
    </row>
    <row r="32" spans="1:16" s="54" customFormat="1" ht="22.5" customHeight="1">
      <c r="A32" s="26" t="s">
        <v>39</v>
      </c>
      <c r="B32" s="51">
        <v>604.6</v>
      </c>
      <c r="C32" s="48">
        <v>17.75</v>
      </c>
      <c r="D32" s="72">
        <v>409</v>
      </c>
      <c r="E32" s="46">
        <f>F32+G32+H32</f>
        <v>14924.022000000001</v>
      </c>
      <c r="F32" s="52">
        <v>40.765999999999998</v>
      </c>
      <c r="G32" s="52">
        <v>206.899</v>
      </c>
      <c r="H32" s="52">
        <v>14676.357</v>
      </c>
      <c r="I32" s="52"/>
      <c r="J32" s="52"/>
      <c r="K32" s="47">
        <f>(E32/D32)*1000</f>
        <v>36489.051344743282</v>
      </c>
      <c r="L32" s="55">
        <f>(K32/26500)*100</f>
        <v>137.69453337638976</v>
      </c>
      <c r="M32" s="55">
        <f>(K32/26543.96)*100</f>
        <v>137.46649461777099</v>
      </c>
      <c r="N32" s="57">
        <v>40.131540000000001</v>
      </c>
      <c r="O32" s="53"/>
      <c r="P32" s="53"/>
    </row>
    <row r="33" spans="1:16" ht="81" hidden="1" customHeight="1">
      <c r="A33" s="26" t="s">
        <v>38</v>
      </c>
      <c r="B33" s="49"/>
      <c r="C33" s="45"/>
      <c r="D33" s="46"/>
      <c r="E33" s="46">
        <f t="shared" si="4"/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6" ht="18.75" hidden="1">
      <c r="A34" s="23" t="s">
        <v>42</v>
      </c>
      <c r="B34" s="45"/>
      <c r="C34" s="25" t="s">
        <v>37</v>
      </c>
      <c r="D34" s="46"/>
      <c r="E34" s="46">
        <f t="shared" si="4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6" ht="94.5" hidden="1">
      <c r="A35" s="23" t="s">
        <v>34</v>
      </c>
      <c r="B35" s="50"/>
      <c r="C35" s="25" t="s">
        <v>37</v>
      </c>
      <c r="D35" s="46"/>
      <c r="E35" s="46">
        <f t="shared" si="4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6" ht="78.75" hidden="1">
      <c r="A36" s="23" t="s">
        <v>35</v>
      </c>
      <c r="B36" s="50"/>
      <c r="C36" s="25" t="s">
        <v>37</v>
      </c>
      <c r="D36" s="46"/>
      <c r="E36" s="46">
        <f t="shared" si="4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6" ht="37.5" customHeight="1">
      <c r="A37" s="23" t="s">
        <v>7</v>
      </c>
      <c r="B37" s="45">
        <v>9.25</v>
      </c>
      <c r="C37" s="25" t="s">
        <v>37</v>
      </c>
      <c r="D37" s="46">
        <v>9</v>
      </c>
      <c r="E37" s="46">
        <f t="shared" si="4"/>
        <v>186.60599999999999</v>
      </c>
      <c r="F37" s="46">
        <v>0</v>
      </c>
      <c r="G37" s="46"/>
      <c r="H37" s="46">
        <v>186.60599999999999</v>
      </c>
      <c r="I37" s="46"/>
      <c r="J37" s="46"/>
      <c r="K37" s="47">
        <f t="shared" si="5"/>
        <v>20734</v>
      </c>
      <c r="L37" s="46"/>
      <c r="M37" s="46"/>
      <c r="N37" s="24"/>
      <c r="O37" s="24"/>
      <c r="P37" s="24"/>
    </row>
    <row r="38" spans="1:16" ht="33" customHeight="1">
      <c r="A38" s="23" t="s">
        <v>5</v>
      </c>
      <c r="B38" s="45">
        <v>398.2</v>
      </c>
      <c r="C38" s="25" t="s">
        <v>37</v>
      </c>
      <c r="D38" s="46">
        <v>328.5</v>
      </c>
      <c r="E38" s="46">
        <f t="shared" si="4"/>
        <v>4075.2359999999999</v>
      </c>
      <c r="F38" s="46"/>
      <c r="G38" s="46"/>
      <c r="H38" s="46">
        <v>4075.2359999999999</v>
      </c>
      <c r="I38" s="46"/>
      <c r="J38" s="46"/>
      <c r="K38" s="47">
        <f t="shared" si="5"/>
        <v>12405.589041095891</v>
      </c>
      <c r="L38" s="46" t="s">
        <v>2</v>
      </c>
      <c r="M38" s="46" t="s">
        <v>2</v>
      </c>
      <c r="N38" s="24"/>
      <c r="O38" s="24"/>
      <c r="P38" s="24"/>
    </row>
    <row r="39" spans="1:16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6" ht="15.6" customHeight="1">
      <c r="A40" s="27" t="s">
        <v>53</v>
      </c>
      <c r="B40" s="28">
        <f>B42+B43+B44+B49</f>
        <v>127.25999999999999</v>
      </c>
      <c r="C40" s="32" t="s">
        <v>37</v>
      </c>
      <c r="D40" s="28">
        <f t="shared" ref="D40:H40" si="6">D42+D43+D44+D49</f>
        <v>76</v>
      </c>
      <c r="E40" s="28">
        <f t="shared" si="6"/>
        <v>3042.49</v>
      </c>
      <c r="F40" s="28">
        <f t="shared" si="6"/>
        <v>8.6850000000000005</v>
      </c>
      <c r="G40" s="28">
        <f t="shared" si="6"/>
        <v>0</v>
      </c>
      <c r="H40" s="28">
        <f t="shared" si="6"/>
        <v>0</v>
      </c>
      <c r="I40" s="28">
        <f>I42+I43+I44+I49</f>
        <v>3033.8049999999998</v>
      </c>
      <c r="J40" s="28">
        <f t="shared" ref="J40" si="7">J42+J43+J44+J49</f>
        <v>0</v>
      </c>
      <c r="K40" s="80">
        <f>(H40+I40)/D40*1000</f>
        <v>39918.48684210526</v>
      </c>
      <c r="L40" s="30" t="s">
        <v>2</v>
      </c>
      <c r="M40" s="30" t="s">
        <v>2</v>
      </c>
      <c r="N40" s="60"/>
      <c r="O40" s="60"/>
      <c r="P40" s="60"/>
    </row>
    <row r="41" spans="1:16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6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158.72300000000001</v>
      </c>
      <c r="F42" s="65">
        <v>3.145</v>
      </c>
      <c r="G42" s="65"/>
      <c r="H42" s="65">
        <v>0</v>
      </c>
      <c r="I42" s="65">
        <v>155.578</v>
      </c>
      <c r="J42" s="65"/>
      <c r="K42" s="66">
        <f t="shared" si="5"/>
        <v>39680.75</v>
      </c>
      <c r="L42" s="65" t="s">
        <v>2</v>
      </c>
      <c r="M42" s="65" t="s">
        <v>2</v>
      </c>
      <c r="N42" s="60"/>
      <c r="O42" s="60"/>
      <c r="P42" s="60"/>
    </row>
    <row r="43" spans="1:16" ht="69" customHeight="1">
      <c r="A43" s="27" t="s">
        <v>33</v>
      </c>
      <c r="B43" s="62">
        <v>4</v>
      </c>
      <c r="C43" s="32" t="s">
        <v>37</v>
      </c>
      <c r="D43" s="65">
        <v>4</v>
      </c>
      <c r="E43" s="65">
        <f>F43+G43+H43+I43</f>
        <v>158.53699999999998</v>
      </c>
      <c r="F43" s="65">
        <v>2.831</v>
      </c>
      <c r="G43" s="65"/>
      <c r="H43" s="65">
        <v>0</v>
      </c>
      <c r="I43" s="65">
        <v>155.70599999999999</v>
      </c>
      <c r="J43" s="65"/>
      <c r="K43" s="66">
        <f t="shared" si="5"/>
        <v>39634.249999999993</v>
      </c>
      <c r="L43" s="65" t="s">
        <v>2</v>
      </c>
      <c r="M43" s="65" t="s">
        <v>2</v>
      </c>
      <c r="N43" s="60"/>
      <c r="O43" s="60"/>
      <c r="P43" s="60"/>
    </row>
    <row r="44" spans="1:16" ht="94.5" customHeight="1">
      <c r="A44" s="34" t="s">
        <v>36</v>
      </c>
      <c r="B44" s="63">
        <v>73.41</v>
      </c>
      <c r="C44" s="63">
        <v>6.5</v>
      </c>
      <c r="D44" s="84">
        <v>41</v>
      </c>
      <c r="E44" s="65">
        <f t="shared" ref="E44:E49" si="8">F44+G44+H44+I44</f>
        <v>2291.8999999999996</v>
      </c>
      <c r="F44" s="84">
        <v>2.7090000000000001</v>
      </c>
      <c r="G44" s="65"/>
      <c r="H44" s="65">
        <v>0</v>
      </c>
      <c r="I44" s="65">
        <v>2289.1909999999998</v>
      </c>
      <c r="J44" s="65"/>
      <c r="K44" s="83">
        <f t="shared" si="5"/>
        <v>55899.999999999993</v>
      </c>
      <c r="L44" s="69">
        <f>(K44/24800)*100</f>
        <v>225.40322580645159</v>
      </c>
      <c r="M44" s="69">
        <f>(K44/25574)*100</f>
        <v>218.5813717056385</v>
      </c>
      <c r="N44" s="60"/>
      <c r="O44" s="60"/>
      <c r="P44" s="60"/>
    </row>
    <row r="45" spans="1:16" ht="18.75" hidden="1">
      <c r="A45" s="27" t="s">
        <v>42</v>
      </c>
      <c r="B45" s="62"/>
      <c r="C45" s="32" t="s">
        <v>37</v>
      </c>
      <c r="D45" s="65"/>
      <c r="E45" s="65">
        <f t="shared" si="8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6" ht="94.5" hidden="1">
      <c r="A46" s="27" t="s">
        <v>34</v>
      </c>
      <c r="B46" s="64"/>
      <c r="C46" s="32" t="s">
        <v>37</v>
      </c>
      <c r="D46" s="65"/>
      <c r="E46" s="65">
        <f t="shared" si="8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6" ht="78.75" hidden="1">
      <c r="A47" s="27" t="s">
        <v>35</v>
      </c>
      <c r="B47" s="64"/>
      <c r="C47" s="32" t="s">
        <v>37</v>
      </c>
      <c r="D47" s="65"/>
      <c r="E47" s="65">
        <f t="shared" si="8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6" ht="31.5" hidden="1" customHeight="1">
      <c r="A48" s="27" t="s">
        <v>7</v>
      </c>
      <c r="B48" s="62"/>
      <c r="C48" s="32" t="s">
        <v>37</v>
      </c>
      <c r="D48" s="65"/>
      <c r="E48" s="65">
        <f t="shared" si="8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27</v>
      </c>
      <c r="E49" s="65">
        <f t="shared" si="8"/>
        <v>433.33</v>
      </c>
      <c r="F49" s="65">
        <v>0</v>
      </c>
      <c r="G49" s="65"/>
      <c r="H49" s="65">
        <v>0</v>
      </c>
      <c r="I49" s="65">
        <v>433.33</v>
      </c>
      <c r="J49" s="65"/>
      <c r="K49" s="66">
        <f t="shared" si="5"/>
        <v>16049.259259259259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147" t="s">
        <v>55</v>
      </c>
      <c r="B50" s="147"/>
      <c r="C50" s="147"/>
      <c r="D50" s="147"/>
      <c r="E50" s="147"/>
      <c r="F50" s="147"/>
      <c r="G50" s="147"/>
      <c r="H50" s="147"/>
      <c r="I50" s="87"/>
      <c r="J50" s="1"/>
      <c r="K50" s="67"/>
      <c r="L50" s="4"/>
      <c r="M50" s="4"/>
      <c r="N50" s="11"/>
      <c r="O50" s="11"/>
      <c r="P50" s="11"/>
    </row>
    <row r="51" spans="1:16" ht="19.5" customHeight="1">
      <c r="A51" s="87"/>
      <c r="B51" s="87"/>
      <c r="C51" s="87"/>
      <c r="D51" s="87"/>
      <c r="E51" s="87"/>
      <c r="F51" s="87"/>
      <c r="G51" s="13"/>
      <c r="H51" s="87"/>
      <c r="I51" s="87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75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86"/>
      <c r="H53" s="2"/>
      <c r="I53" s="2"/>
      <c r="J53" s="2"/>
      <c r="K53" s="35"/>
    </row>
    <row r="54" spans="1:16" ht="18.75">
      <c r="A54" s="86" t="s">
        <v>9</v>
      </c>
      <c r="B54" s="2"/>
      <c r="C54" s="2"/>
      <c r="D54" s="2"/>
      <c r="E54" s="2"/>
      <c r="F54" s="2"/>
      <c r="G54" s="86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A7:P7"/>
    <mergeCell ref="A2:P2"/>
    <mergeCell ref="A3:P3"/>
    <mergeCell ref="A4:P4"/>
    <mergeCell ref="A5:P5"/>
    <mergeCell ref="A6:P6"/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</mergeCells>
  <pageMargins left="0.70866141732283472" right="0.70866141732283472" top="0.74803149606299213" bottom="0.74803149606299213" header="0.31496062992125984" footer="0.31496062992125984"/>
  <pageSetup paperSize="9" scale="47" fitToHeight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Q69"/>
  <sheetViews>
    <sheetView view="pageBreakPreview" topLeftCell="A19" zoomScale="60" workbookViewId="0">
      <selection activeCell="D30" sqref="D30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68"/>
      <c r="M1" s="3"/>
    </row>
    <row r="2" spans="1:16" ht="18.75">
      <c r="A2" s="139" t="s">
        <v>40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</row>
    <row r="3" spans="1:16" ht="18.75">
      <c r="A3" s="139" t="s">
        <v>48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ht="18.75">
      <c r="A4" s="155" t="s">
        <v>61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16">
      <c r="A5" s="141" t="s">
        <v>10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16" ht="18.75">
      <c r="A6" s="142" t="s">
        <v>49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</row>
    <row r="7" spans="1:16" ht="15.75">
      <c r="A7" s="143" t="s">
        <v>25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</row>
    <row r="8" spans="1:16">
      <c r="K8" s="68"/>
    </row>
    <row r="9" spans="1:16" ht="27" customHeight="1">
      <c r="A9" s="133" t="s">
        <v>11</v>
      </c>
      <c r="B9" s="137" t="s">
        <v>27</v>
      </c>
      <c r="C9" s="138"/>
      <c r="D9" s="134" t="s">
        <v>12</v>
      </c>
      <c r="E9" s="137" t="s">
        <v>52</v>
      </c>
      <c r="F9" s="144"/>
      <c r="G9" s="144"/>
      <c r="H9" s="144"/>
      <c r="I9" s="144"/>
      <c r="J9" s="144"/>
      <c r="K9" s="148" t="s">
        <v>13</v>
      </c>
      <c r="L9" s="151" t="s">
        <v>29</v>
      </c>
      <c r="M9" s="151" t="s">
        <v>30</v>
      </c>
      <c r="N9" s="132" t="s">
        <v>31</v>
      </c>
      <c r="O9" s="132"/>
      <c r="P9" s="132"/>
    </row>
    <row r="10" spans="1:16" ht="88.5" customHeight="1">
      <c r="A10" s="133"/>
      <c r="B10" s="134" t="s">
        <v>21</v>
      </c>
      <c r="C10" s="134" t="s">
        <v>41</v>
      </c>
      <c r="D10" s="154"/>
      <c r="E10" s="134" t="s">
        <v>21</v>
      </c>
      <c r="F10" s="135" t="s">
        <v>20</v>
      </c>
      <c r="G10" s="144"/>
      <c r="H10" s="144"/>
      <c r="I10" s="7"/>
      <c r="J10" s="134" t="s">
        <v>19</v>
      </c>
      <c r="K10" s="149"/>
      <c r="L10" s="152"/>
      <c r="M10" s="152"/>
      <c r="N10" s="132"/>
      <c r="O10" s="132"/>
      <c r="P10" s="132"/>
    </row>
    <row r="11" spans="1:16" ht="276" customHeight="1">
      <c r="A11" s="133"/>
      <c r="B11" s="146"/>
      <c r="C11" s="146"/>
      <c r="D11" s="154"/>
      <c r="E11" s="145"/>
      <c r="F11" s="99" t="s">
        <v>24</v>
      </c>
      <c r="G11" s="99" t="s">
        <v>22</v>
      </c>
      <c r="H11" s="5" t="s">
        <v>23</v>
      </c>
      <c r="I11" s="5" t="s">
        <v>44</v>
      </c>
      <c r="J11" s="146"/>
      <c r="K11" s="150"/>
      <c r="L11" s="153"/>
      <c r="M11" s="153"/>
      <c r="N11" s="8" t="s">
        <v>45</v>
      </c>
      <c r="O11" s="8" t="s">
        <v>46</v>
      </c>
      <c r="P11" s="8" t="s">
        <v>47</v>
      </c>
    </row>
    <row r="12" spans="1:16" ht="19.5" customHeight="1">
      <c r="A12" s="134"/>
      <c r="B12" s="135" t="s">
        <v>28</v>
      </c>
      <c r="C12" s="136"/>
      <c r="D12" s="95" t="s">
        <v>0</v>
      </c>
      <c r="E12" s="95" t="s">
        <v>1</v>
      </c>
      <c r="F12" s="95" t="s">
        <v>1</v>
      </c>
      <c r="G12" s="95" t="s">
        <v>1</v>
      </c>
      <c r="H12" s="95" t="s">
        <v>1</v>
      </c>
      <c r="I12" s="95" t="s">
        <v>1</v>
      </c>
      <c r="J12" s="95" t="s">
        <v>1</v>
      </c>
      <c r="K12" s="70" t="s">
        <v>18</v>
      </c>
      <c r="L12" s="95" t="s">
        <v>17</v>
      </c>
      <c r="M12" s="95" t="s">
        <v>17</v>
      </c>
      <c r="N12" s="95" t="s">
        <v>1</v>
      </c>
      <c r="O12" s="95" t="s">
        <v>1</v>
      </c>
      <c r="P12" s="95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674.5</v>
      </c>
      <c r="E15" s="38">
        <f t="shared" si="0"/>
        <v>13335.278999999999</v>
      </c>
      <c r="F15" s="38">
        <f t="shared" si="0"/>
        <v>9.0659999999999989</v>
      </c>
      <c r="G15" s="38">
        <f>G17+G18+G19+G24</f>
        <v>184.28900000000002</v>
      </c>
      <c r="H15" s="38">
        <f>H17+H18+H19+H24</f>
        <v>11370.867</v>
      </c>
      <c r="I15" s="38">
        <f t="shared" si="0"/>
        <v>1771.057</v>
      </c>
      <c r="J15" s="38">
        <f t="shared" si="0"/>
        <v>0</v>
      </c>
      <c r="K15" s="78">
        <f>(H15+I15)/D15*1000</f>
        <v>19483.949592290584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400.13099999999997</v>
      </c>
      <c r="F17" s="39">
        <v>0</v>
      </c>
      <c r="G17" s="39">
        <v>8.8949999999999996</v>
      </c>
      <c r="H17" s="39">
        <v>391.23599999999999</v>
      </c>
      <c r="I17" s="39"/>
      <c r="J17" s="39"/>
      <c r="K17" s="40">
        <f>(E17/D17)*1000</f>
        <v>33344.249999999993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24</v>
      </c>
      <c r="C18" s="16" t="s">
        <v>37</v>
      </c>
      <c r="D18" s="39">
        <v>24</v>
      </c>
      <c r="E18" s="39">
        <f t="shared" ref="E18:E23" si="1">F18+G18+H18+J18</f>
        <v>867.601</v>
      </c>
      <c r="F18" s="43">
        <v>7.04</v>
      </c>
      <c r="G18" s="39"/>
      <c r="H18" s="39">
        <v>860.56100000000004</v>
      </c>
      <c r="I18" s="39"/>
      <c r="J18" s="39"/>
      <c r="K18" s="40">
        <f t="shared" ref="K18:K24" si="2">(E18/D18)*1000</f>
        <v>36150.041666666664</v>
      </c>
      <c r="L18" s="39" t="s">
        <v>2</v>
      </c>
      <c r="M18" s="39" t="s">
        <v>2</v>
      </c>
      <c r="N18" s="19"/>
      <c r="O18" s="19"/>
      <c r="P18" s="19"/>
    </row>
    <row r="19" spans="1:17" ht="86.25" customHeight="1">
      <c r="A19" s="20" t="s">
        <v>32</v>
      </c>
      <c r="B19" s="38">
        <v>270.85000000000002</v>
      </c>
      <c r="C19" s="38">
        <v>7.5</v>
      </c>
      <c r="D19" s="39">
        <v>226</v>
      </c>
      <c r="E19" s="39">
        <f>F19+G19+H19+J19</f>
        <v>6037.59</v>
      </c>
      <c r="F19" s="39">
        <v>2.0259999999999998</v>
      </c>
      <c r="G19" s="39">
        <v>175.39400000000001</v>
      </c>
      <c r="H19" s="39">
        <v>5860.17</v>
      </c>
      <c r="I19" s="39">
        <v>0</v>
      </c>
      <c r="J19" s="39"/>
      <c r="K19" s="81">
        <f t="shared" si="2"/>
        <v>26715</v>
      </c>
      <c r="L19" s="43">
        <f>(K19/26715)*100</f>
        <v>100</v>
      </c>
      <c r="M19" s="43">
        <f>(K19/26715)*100</f>
        <v>100</v>
      </c>
      <c r="N19" s="56">
        <v>20.091750000000001</v>
      </c>
      <c r="O19" s="19"/>
      <c r="P19" s="19"/>
      <c r="Q19" s="94">
        <f>26715-K19</f>
        <v>0</v>
      </c>
    </row>
    <row r="20" spans="1:17" ht="18.75" hidden="1">
      <c r="A20" s="20" t="s">
        <v>42</v>
      </c>
      <c r="B20" s="38"/>
      <c r="C20" s="16" t="s">
        <v>37</v>
      </c>
      <c r="D20" s="39"/>
      <c r="E20" s="39">
        <f t="shared" si="1"/>
        <v>0</v>
      </c>
      <c r="F20" s="39"/>
      <c r="G20" s="39"/>
      <c r="H20" s="39"/>
      <c r="I20" s="39"/>
      <c r="J20" s="39"/>
      <c r="K20" s="40" t="e">
        <f t="shared" si="2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39">
        <f t="shared" si="1"/>
        <v>0</v>
      </c>
      <c r="F21" s="39"/>
      <c r="G21" s="39"/>
      <c r="H21" s="39"/>
      <c r="I21" s="39"/>
      <c r="J21" s="39"/>
      <c r="K21" s="40" t="e">
        <f t="shared" si="2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39">
        <f t="shared" si="1"/>
        <v>0</v>
      </c>
      <c r="F22" s="39"/>
      <c r="G22" s="39"/>
      <c r="H22" s="39"/>
      <c r="I22" s="39"/>
      <c r="J22" s="39"/>
      <c r="K22" s="40" t="e">
        <f t="shared" si="2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39">
        <f t="shared" si="1"/>
        <v>0</v>
      </c>
      <c r="F23" s="39"/>
      <c r="G23" s="39"/>
      <c r="H23" s="39"/>
      <c r="I23" s="39"/>
      <c r="J23" s="39"/>
      <c r="K23" s="40" t="e">
        <f t="shared" si="2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16" t="s">
        <v>37</v>
      </c>
      <c r="D24" s="39">
        <v>412.5</v>
      </c>
      <c r="E24" s="39">
        <f>H24+I24</f>
        <v>6029.9569999999994</v>
      </c>
      <c r="F24" s="39">
        <v>0</v>
      </c>
      <c r="G24" s="39"/>
      <c r="H24" s="39">
        <v>4258.8999999999996</v>
      </c>
      <c r="I24" s="39">
        <v>1771.057</v>
      </c>
      <c r="J24" s="39"/>
      <c r="K24" s="40">
        <f t="shared" si="2"/>
        <v>14618.077575757574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1181.54</v>
      </c>
      <c r="C26" s="25" t="s">
        <v>37</v>
      </c>
      <c r="D26" s="102">
        <f t="shared" ref="D26:J26" si="3">D28+D29+D30+D37+D38</f>
        <v>831.1</v>
      </c>
      <c r="E26" s="45">
        <f t="shared" si="3"/>
        <v>20823.343000000001</v>
      </c>
      <c r="F26" s="45">
        <f t="shared" si="3"/>
        <v>84.085999999999999</v>
      </c>
      <c r="G26" s="45">
        <f t="shared" si="3"/>
        <v>309.93400000000003</v>
      </c>
      <c r="H26" s="45">
        <f>H28+H29+H30+H37+H38</f>
        <v>20429.323</v>
      </c>
      <c r="I26" s="45">
        <f t="shared" si="3"/>
        <v>0</v>
      </c>
      <c r="J26" s="45">
        <f t="shared" si="3"/>
        <v>0</v>
      </c>
      <c r="K26" s="79">
        <f>(H26+I26)/D26*1000</f>
        <v>24581.064853808206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7" ht="30.75" customHeight="1">
      <c r="A28" s="23" t="s">
        <v>4</v>
      </c>
      <c r="B28" s="45">
        <v>23</v>
      </c>
      <c r="C28" s="25" t="s">
        <v>37</v>
      </c>
      <c r="D28" s="46">
        <v>21</v>
      </c>
      <c r="E28" s="46">
        <f>F28+G28+H28</f>
        <v>1096.405</v>
      </c>
      <c r="F28" s="46">
        <v>29.524999999999999</v>
      </c>
      <c r="G28" s="46">
        <v>19.524000000000001</v>
      </c>
      <c r="H28" s="46">
        <v>1047.356</v>
      </c>
      <c r="I28" s="46"/>
      <c r="J28" s="46"/>
      <c r="K28" s="47">
        <f>(E28/D28)*1000</f>
        <v>52209.761904761908</v>
      </c>
      <c r="L28" s="46" t="s">
        <v>2</v>
      </c>
      <c r="M28" s="46" t="s">
        <v>2</v>
      </c>
      <c r="N28" s="24"/>
      <c r="O28" s="24"/>
      <c r="P28" s="24"/>
    </row>
    <row r="29" spans="1:17" ht="138" customHeight="1">
      <c r="A29" s="23" t="s">
        <v>43</v>
      </c>
      <c r="B29" s="45">
        <v>45.75</v>
      </c>
      <c r="C29" s="25" t="s">
        <v>37</v>
      </c>
      <c r="D29" s="46">
        <v>45</v>
      </c>
      <c r="E29" s="46">
        <f t="shared" ref="E29:E38" si="4">F29+G29+H29</f>
        <v>2538.866</v>
      </c>
      <c r="F29" s="46">
        <v>8.0950000000000006</v>
      </c>
      <c r="G29" s="46"/>
      <c r="H29" s="46">
        <v>2530.7710000000002</v>
      </c>
      <c r="I29" s="46"/>
      <c r="J29" s="46"/>
      <c r="K29" s="47">
        <f t="shared" ref="K29:K49" si="5">(E29/D29)*1000</f>
        <v>56419.244444444448</v>
      </c>
      <c r="L29" s="46" t="s">
        <v>2</v>
      </c>
      <c r="M29" s="46" t="s">
        <v>2</v>
      </c>
      <c r="N29" s="24"/>
      <c r="O29" s="24"/>
      <c r="P29" s="24"/>
    </row>
    <row r="30" spans="1:17" ht="97.5" customHeight="1">
      <c r="A30" s="23" t="s">
        <v>54</v>
      </c>
      <c r="B30" s="45">
        <v>705.34</v>
      </c>
      <c r="C30" s="45">
        <v>17.149999999999999</v>
      </c>
      <c r="D30" s="46">
        <v>428.3</v>
      </c>
      <c r="E30" s="46">
        <f>F30+G30+H30</f>
        <v>12406.477000000001</v>
      </c>
      <c r="F30" s="46">
        <v>46.466000000000001</v>
      </c>
      <c r="G30" s="46">
        <v>290.41000000000003</v>
      </c>
      <c r="H30" s="46">
        <v>12069.601000000001</v>
      </c>
      <c r="I30" s="46"/>
      <c r="J30" s="46"/>
      <c r="K30" s="82">
        <f>(E30/D30)*1000</f>
        <v>28966.791968246558</v>
      </c>
      <c r="L30" s="55">
        <f>(K30/28858)*100</f>
        <v>100.37699067241859</v>
      </c>
      <c r="M30" s="55">
        <f>(K30/28858)*100</f>
        <v>100.37699067241859</v>
      </c>
      <c r="N30" s="58" t="s">
        <v>58</v>
      </c>
      <c r="O30" s="24"/>
      <c r="P30" s="24"/>
      <c r="Q30" s="94">
        <f>28858-K30</f>
        <v>-108.7919682465581</v>
      </c>
    </row>
    <row r="31" spans="1:17" ht="17.25" customHeight="1">
      <c r="A31" s="26" t="s">
        <v>26</v>
      </c>
      <c r="B31" s="45"/>
      <c r="C31" s="45"/>
      <c r="D31" s="46"/>
      <c r="E31" s="46"/>
      <c r="F31" s="46"/>
      <c r="G31" s="46" t="s">
        <v>58</v>
      </c>
      <c r="H31" s="46"/>
      <c r="I31" s="46"/>
      <c r="J31" s="46"/>
      <c r="K31" s="47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604.6</v>
      </c>
      <c r="C32" s="48">
        <v>17.149999999999999</v>
      </c>
      <c r="D32" s="101">
        <v>399.1</v>
      </c>
      <c r="E32" s="46">
        <f>F32+G32+H32</f>
        <v>11214.203</v>
      </c>
      <c r="F32" s="52">
        <v>45.433999999999997</v>
      </c>
      <c r="G32" s="52"/>
      <c r="H32" s="52">
        <v>11168.769</v>
      </c>
      <c r="I32" s="52"/>
      <c r="J32" s="52"/>
      <c r="K32" s="47">
        <f>(E32/D32)*1000</f>
        <v>28098.729641693808</v>
      </c>
      <c r="L32" s="55">
        <f>(K32/28858)*100</f>
        <v>97.368943245179182</v>
      </c>
      <c r="M32" s="55">
        <f>(K32/28858)*100</f>
        <v>97.368943245179182</v>
      </c>
      <c r="N32" s="57">
        <v>40.131540000000001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46">
        <f t="shared" ref="E33:E37" si="6">F33+G33+H33</f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46">
        <f t="shared" si="6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46">
        <f t="shared" si="6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46">
        <f t="shared" si="6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9.25</v>
      </c>
      <c r="C37" s="25" t="s">
        <v>37</v>
      </c>
      <c r="D37" s="103">
        <v>8.8000000000000007</v>
      </c>
      <c r="E37" s="46">
        <f t="shared" si="6"/>
        <v>208.41900000000001</v>
      </c>
      <c r="F37" s="46">
        <v>0</v>
      </c>
      <c r="G37" s="46"/>
      <c r="H37" s="46">
        <v>208.41900000000001</v>
      </c>
      <c r="I37" s="46"/>
      <c r="J37" s="46"/>
      <c r="K37" s="47">
        <f t="shared" si="5"/>
        <v>23683.977272727272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398.2</v>
      </c>
      <c r="C38" s="25" t="s">
        <v>37</v>
      </c>
      <c r="D38" s="46">
        <v>328</v>
      </c>
      <c r="E38" s="46">
        <f t="shared" si="4"/>
        <v>4573.1760000000004</v>
      </c>
      <c r="F38" s="46"/>
      <c r="G38" s="46"/>
      <c r="H38" s="46">
        <v>4573.1760000000004</v>
      </c>
      <c r="I38" s="46"/>
      <c r="J38" s="46"/>
      <c r="K38" s="47">
        <f t="shared" si="5"/>
        <v>13942.609756097563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7">D42+D43+D44+D49</f>
        <v>79</v>
      </c>
      <c r="E40" s="28">
        <f t="shared" si="7"/>
        <v>1936.8229999999999</v>
      </c>
      <c r="F40" s="28">
        <f t="shared" si="7"/>
        <v>9.1709999999999994</v>
      </c>
      <c r="G40" s="28">
        <f t="shared" si="7"/>
        <v>0</v>
      </c>
      <c r="H40" s="28">
        <f t="shared" si="7"/>
        <v>0</v>
      </c>
      <c r="I40" s="28">
        <f>I42+I43+I44+I49</f>
        <v>1927.652</v>
      </c>
      <c r="J40" s="28">
        <f t="shared" ref="J40" si="8">J42+J43+J44+J49</f>
        <v>0</v>
      </c>
      <c r="K40" s="80">
        <f>(H40+I40)/D40*1000</f>
        <v>24400.6582278481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181</v>
      </c>
      <c r="F42" s="65">
        <v>3.2709999999999999</v>
      </c>
      <c r="G42" s="65"/>
      <c r="H42" s="65">
        <v>0</v>
      </c>
      <c r="I42" s="65">
        <v>177.72900000000001</v>
      </c>
      <c r="J42" s="65"/>
      <c r="K42" s="66">
        <f t="shared" si="5"/>
        <v>45250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106.322</v>
      </c>
      <c r="F43" s="65">
        <v>2.944</v>
      </c>
      <c r="G43" s="65"/>
      <c r="H43" s="65">
        <v>0</v>
      </c>
      <c r="I43" s="65">
        <v>103.378</v>
      </c>
      <c r="J43" s="65"/>
      <c r="K43" s="66">
        <f t="shared" si="5"/>
        <v>35440.666666666664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6.5</v>
      </c>
      <c r="D44" s="65">
        <v>41</v>
      </c>
      <c r="E44" s="65">
        <f t="shared" ref="E44:E49" si="9">F44+G44+H44+I44</f>
        <v>1182.9389999999999</v>
      </c>
      <c r="F44" s="65">
        <v>2.956</v>
      </c>
      <c r="G44" s="65"/>
      <c r="H44" s="65">
        <v>0</v>
      </c>
      <c r="I44" s="65">
        <v>1179.9829999999999</v>
      </c>
      <c r="J44" s="65"/>
      <c r="K44" s="83">
        <f t="shared" si="5"/>
        <v>28852.170731707316</v>
      </c>
      <c r="L44" s="69">
        <f>(K44/28858)*100</f>
        <v>99.979800165317471</v>
      </c>
      <c r="M44" s="69">
        <f>(K44/28858)*100</f>
        <v>99.979800165317471</v>
      </c>
      <c r="N44" s="60"/>
      <c r="O44" s="60"/>
      <c r="P44" s="60"/>
      <c r="Q44" s="100">
        <f>28858-K44</f>
        <v>5.8292682926839916</v>
      </c>
    </row>
    <row r="45" spans="1:17" ht="18.75" hidden="1">
      <c r="A45" s="27" t="s">
        <v>42</v>
      </c>
      <c r="B45" s="62"/>
      <c r="C45" s="32" t="s">
        <v>37</v>
      </c>
      <c r="D45" s="65"/>
      <c r="E45" s="65">
        <f t="shared" si="9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65">
        <f t="shared" si="9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65">
        <f t="shared" si="9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65">
        <f t="shared" si="9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31</v>
      </c>
      <c r="E49" s="65">
        <f t="shared" si="9"/>
        <v>466.56200000000001</v>
      </c>
      <c r="F49" s="65">
        <v>0</v>
      </c>
      <c r="G49" s="65"/>
      <c r="H49" s="65">
        <v>0</v>
      </c>
      <c r="I49" s="65">
        <v>466.56200000000001</v>
      </c>
      <c r="J49" s="65"/>
      <c r="K49" s="66">
        <f t="shared" si="5"/>
        <v>15050.387096774195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147" t="s">
        <v>55</v>
      </c>
      <c r="B50" s="147"/>
      <c r="C50" s="147"/>
      <c r="D50" s="147"/>
      <c r="E50" s="147"/>
      <c r="F50" s="147"/>
      <c r="G50" s="147"/>
      <c r="H50" s="147"/>
      <c r="I50" s="98"/>
      <c r="J50" s="1"/>
      <c r="K50" s="67"/>
      <c r="L50" s="4"/>
      <c r="M50" s="4"/>
      <c r="N50" s="11"/>
      <c r="O50" s="11"/>
      <c r="P50" s="11"/>
    </row>
    <row r="51" spans="1:16" ht="19.5" customHeight="1">
      <c r="A51" s="98"/>
      <c r="B51" s="98"/>
      <c r="C51" s="98"/>
      <c r="D51" s="98"/>
      <c r="E51" s="98"/>
      <c r="F51" s="98"/>
      <c r="G51" s="13"/>
      <c r="H51" s="98"/>
      <c r="I51" s="98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97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96"/>
      <c r="H53" s="2"/>
      <c r="I53" s="2"/>
      <c r="J53" s="2"/>
      <c r="K53" s="35"/>
    </row>
    <row r="54" spans="1:16" ht="18.75">
      <c r="A54" s="96" t="s">
        <v>9</v>
      </c>
      <c r="B54" s="2"/>
      <c r="C54" s="2"/>
      <c r="D54" s="2"/>
      <c r="E54" s="2"/>
      <c r="F54" s="2"/>
      <c r="G54" s="96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A7:P7"/>
    <mergeCell ref="A2:P2"/>
    <mergeCell ref="A3:P3"/>
    <mergeCell ref="A4:P4"/>
    <mergeCell ref="A5:P5"/>
    <mergeCell ref="A6:P6"/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Q69"/>
  <sheetViews>
    <sheetView view="pageBreakPreview" topLeftCell="A32" zoomScale="60" workbookViewId="0">
      <selection activeCell="A32" sqref="A1:XFD1048576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68"/>
      <c r="M1" s="3"/>
    </row>
    <row r="2" spans="1:16" ht="18.75">
      <c r="A2" s="139" t="s">
        <v>40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</row>
    <row r="3" spans="1:16" ht="18.75">
      <c r="A3" s="139" t="s">
        <v>48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ht="18.75">
      <c r="A4" s="155" t="s">
        <v>62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16">
      <c r="A5" s="141" t="s">
        <v>10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16" ht="18.75">
      <c r="A6" s="142" t="s">
        <v>49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</row>
    <row r="7" spans="1:16" ht="15.75">
      <c r="A7" s="143" t="s">
        <v>25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</row>
    <row r="8" spans="1:16">
      <c r="K8" s="68"/>
    </row>
    <row r="9" spans="1:16" ht="27" customHeight="1">
      <c r="A9" s="133" t="s">
        <v>11</v>
      </c>
      <c r="B9" s="137" t="s">
        <v>27</v>
      </c>
      <c r="C9" s="138"/>
      <c r="D9" s="134" t="s">
        <v>12</v>
      </c>
      <c r="E9" s="137" t="s">
        <v>52</v>
      </c>
      <c r="F9" s="144"/>
      <c r="G9" s="144"/>
      <c r="H9" s="144"/>
      <c r="I9" s="144"/>
      <c r="J9" s="144"/>
      <c r="K9" s="148" t="s">
        <v>13</v>
      </c>
      <c r="L9" s="151" t="s">
        <v>29</v>
      </c>
      <c r="M9" s="151" t="s">
        <v>30</v>
      </c>
      <c r="N9" s="132" t="s">
        <v>31</v>
      </c>
      <c r="O9" s="132"/>
      <c r="P9" s="132"/>
    </row>
    <row r="10" spans="1:16" ht="88.5" customHeight="1">
      <c r="A10" s="133"/>
      <c r="B10" s="134" t="s">
        <v>21</v>
      </c>
      <c r="C10" s="134" t="s">
        <v>41</v>
      </c>
      <c r="D10" s="154"/>
      <c r="E10" s="134" t="s">
        <v>21</v>
      </c>
      <c r="F10" s="135" t="s">
        <v>20</v>
      </c>
      <c r="G10" s="144"/>
      <c r="H10" s="144"/>
      <c r="I10" s="7"/>
      <c r="J10" s="134" t="s">
        <v>19</v>
      </c>
      <c r="K10" s="149"/>
      <c r="L10" s="152"/>
      <c r="M10" s="152"/>
      <c r="N10" s="132"/>
      <c r="O10" s="132"/>
      <c r="P10" s="132"/>
    </row>
    <row r="11" spans="1:16" ht="276" customHeight="1">
      <c r="A11" s="133"/>
      <c r="B11" s="146"/>
      <c r="C11" s="146"/>
      <c r="D11" s="154"/>
      <c r="E11" s="145"/>
      <c r="F11" s="108" t="s">
        <v>24</v>
      </c>
      <c r="G11" s="108" t="s">
        <v>22</v>
      </c>
      <c r="H11" s="5" t="s">
        <v>23</v>
      </c>
      <c r="I11" s="5" t="s">
        <v>44</v>
      </c>
      <c r="J11" s="146"/>
      <c r="K11" s="150"/>
      <c r="L11" s="153"/>
      <c r="M11" s="153"/>
      <c r="N11" s="8" t="s">
        <v>45</v>
      </c>
      <c r="O11" s="8" t="s">
        <v>46</v>
      </c>
      <c r="P11" s="8" t="s">
        <v>47</v>
      </c>
    </row>
    <row r="12" spans="1:16" ht="19.5" customHeight="1">
      <c r="A12" s="134"/>
      <c r="B12" s="135" t="s">
        <v>28</v>
      </c>
      <c r="C12" s="136"/>
      <c r="D12" s="104" t="s">
        <v>0</v>
      </c>
      <c r="E12" s="104" t="s">
        <v>1</v>
      </c>
      <c r="F12" s="104" t="s">
        <v>1</v>
      </c>
      <c r="G12" s="104" t="s">
        <v>1</v>
      </c>
      <c r="H12" s="104" t="s">
        <v>1</v>
      </c>
      <c r="I12" s="104" t="s">
        <v>1</v>
      </c>
      <c r="J12" s="104" t="s">
        <v>1</v>
      </c>
      <c r="K12" s="70" t="s">
        <v>18</v>
      </c>
      <c r="L12" s="104" t="s">
        <v>17</v>
      </c>
      <c r="M12" s="104" t="s">
        <v>17</v>
      </c>
      <c r="N12" s="104" t="s">
        <v>1</v>
      </c>
      <c r="O12" s="104" t="s">
        <v>1</v>
      </c>
      <c r="P12" s="104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674.6</v>
      </c>
      <c r="E15" s="38">
        <f t="shared" si="0"/>
        <v>13462.2304</v>
      </c>
      <c r="F15" s="38">
        <f t="shared" si="0"/>
        <v>11.0924</v>
      </c>
      <c r="G15" s="38">
        <f>G17+G18+G19+G24</f>
        <v>130.34899999999999</v>
      </c>
      <c r="H15" s="38">
        <f>H17+H18+H19+H24</f>
        <v>11603.259</v>
      </c>
      <c r="I15" s="38">
        <f t="shared" si="0"/>
        <v>1717.53</v>
      </c>
      <c r="J15" s="38">
        <f t="shared" si="0"/>
        <v>0</v>
      </c>
      <c r="K15" s="78">
        <f>(H15+I15)/D15*1000</f>
        <v>19746.203676252593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498.52700000000004</v>
      </c>
      <c r="F17" s="39">
        <v>0</v>
      </c>
      <c r="G17" s="39">
        <v>5.6289999999999996</v>
      </c>
      <c r="H17" s="39">
        <v>492.89800000000002</v>
      </c>
      <c r="I17" s="39"/>
      <c r="J17" s="39"/>
      <c r="K17" s="40">
        <f>(E17/D17)*1000</f>
        <v>41543.916666666672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24</v>
      </c>
      <c r="C18" s="16" t="s">
        <v>37</v>
      </c>
      <c r="D18" s="39">
        <v>24</v>
      </c>
      <c r="E18" s="39">
        <f t="shared" ref="E18:E23" si="1">F18+G18+H18+J18</f>
        <v>960.48599999999999</v>
      </c>
      <c r="F18" s="43">
        <v>7.04</v>
      </c>
      <c r="G18" s="39"/>
      <c r="H18" s="39">
        <v>953.44600000000003</v>
      </c>
      <c r="I18" s="39"/>
      <c r="J18" s="39"/>
      <c r="K18" s="40">
        <f t="shared" ref="K18:K24" si="2">(E18/D18)*1000</f>
        <v>40020.25</v>
      </c>
      <c r="L18" s="39" t="s">
        <v>2</v>
      </c>
      <c r="M18" s="39" t="s">
        <v>2</v>
      </c>
      <c r="N18" s="19"/>
      <c r="O18" s="19"/>
      <c r="P18" s="19"/>
    </row>
    <row r="19" spans="1:17" ht="86.25" customHeight="1">
      <c r="A19" s="20" t="s">
        <v>32</v>
      </c>
      <c r="B19" s="38">
        <v>270.85000000000002</v>
      </c>
      <c r="C19" s="38">
        <v>7.5</v>
      </c>
      <c r="D19" s="39">
        <v>224.1</v>
      </c>
      <c r="E19" s="39">
        <f>F19+G19+H19+J19</f>
        <v>5988.9423999999999</v>
      </c>
      <c r="F19" s="39">
        <v>4.0523999999999996</v>
      </c>
      <c r="G19" s="39">
        <v>124.72</v>
      </c>
      <c r="H19" s="39">
        <v>5860.17</v>
      </c>
      <c r="I19" s="39">
        <v>0</v>
      </c>
      <c r="J19" s="39"/>
      <c r="K19" s="81">
        <f t="shared" si="2"/>
        <v>26724.419455600178</v>
      </c>
      <c r="L19" s="43">
        <f>(K19/26715)*100</f>
        <v>100.03525905146988</v>
      </c>
      <c r="M19" s="43">
        <f>(K19/26715)*100</f>
        <v>100.03525905146988</v>
      </c>
      <c r="N19" s="56">
        <v>20.091750000000001</v>
      </c>
      <c r="O19" s="19"/>
      <c r="P19" s="19"/>
      <c r="Q19" s="94">
        <f>26715-K19</f>
        <v>-9.4194556001784804</v>
      </c>
    </row>
    <row r="20" spans="1:17" ht="18.75" hidden="1">
      <c r="A20" s="20" t="s">
        <v>42</v>
      </c>
      <c r="B20" s="38"/>
      <c r="C20" s="16" t="s">
        <v>37</v>
      </c>
      <c r="D20" s="39"/>
      <c r="E20" s="39">
        <f t="shared" si="1"/>
        <v>0</v>
      </c>
      <c r="F20" s="39"/>
      <c r="G20" s="39"/>
      <c r="H20" s="39"/>
      <c r="I20" s="39"/>
      <c r="J20" s="39"/>
      <c r="K20" s="40" t="e">
        <f t="shared" si="2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39">
        <f t="shared" si="1"/>
        <v>0</v>
      </c>
      <c r="F21" s="39"/>
      <c r="G21" s="39"/>
      <c r="H21" s="39"/>
      <c r="I21" s="39"/>
      <c r="J21" s="39"/>
      <c r="K21" s="40" t="e">
        <f t="shared" si="2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39">
        <f t="shared" si="1"/>
        <v>0</v>
      </c>
      <c r="F22" s="39"/>
      <c r="G22" s="39"/>
      <c r="H22" s="39"/>
      <c r="I22" s="39"/>
      <c r="J22" s="39"/>
      <c r="K22" s="40" t="e">
        <f t="shared" si="2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39">
        <f t="shared" si="1"/>
        <v>0</v>
      </c>
      <c r="F23" s="39"/>
      <c r="G23" s="39"/>
      <c r="H23" s="39"/>
      <c r="I23" s="39"/>
      <c r="J23" s="39"/>
      <c r="K23" s="40" t="e">
        <f t="shared" si="2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16" t="s">
        <v>37</v>
      </c>
      <c r="D24" s="39">
        <v>414.5</v>
      </c>
      <c r="E24" s="39">
        <f>H24+I24</f>
        <v>6014.2749999999996</v>
      </c>
      <c r="F24" s="39">
        <v>0</v>
      </c>
      <c r="G24" s="39"/>
      <c r="H24" s="39">
        <v>4296.7449999999999</v>
      </c>
      <c r="I24" s="39">
        <v>1717.53</v>
      </c>
      <c r="J24" s="39"/>
      <c r="K24" s="40">
        <f t="shared" si="2"/>
        <v>14509.710494571773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1181.54</v>
      </c>
      <c r="C26" s="25" t="s">
        <v>37</v>
      </c>
      <c r="D26" s="102">
        <f t="shared" ref="D26:J26" si="3">D28+D29+D30+D37+D38</f>
        <v>827.8</v>
      </c>
      <c r="E26" s="45">
        <f t="shared" si="3"/>
        <v>20766.142</v>
      </c>
      <c r="F26" s="45">
        <f t="shared" si="3"/>
        <v>86.907999999999987</v>
      </c>
      <c r="G26" s="45">
        <f t="shared" si="3"/>
        <v>382.58199999999999</v>
      </c>
      <c r="H26" s="45">
        <f>H28+H29+H30+H37+H38</f>
        <v>20296.652000000002</v>
      </c>
      <c r="I26" s="45">
        <f t="shared" si="3"/>
        <v>0</v>
      </c>
      <c r="J26" s="45">
        <f t="shared" si="3"/>
        <v>0</v>
      </c>
      <c r="K26" s="79">
        <f>(H26+I26)/D26*1000</f>
        <v>24518.787146653787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7" ht="30.75" customHeight="1">
      <c r="A28" s="23" t="s">
        <v>4</v>
      </c>
      <c r="B28" s="45">
        <v>23</v>
      </c>
      <c r="C28" s="25" t="s">
        <v>37</v>
      </c>
      <c r="D28" s="46">
        <v>22</v>
      </c>
      <c r="E28" s="46">
        <f>F28+G28+H28</f>
        <v>1215.182</v>
      </c>
      <c r="F28" s="46">
        <v>29.524999999999999</v>
      </c>
      <c r="G28" s="46">
        <v>19.681000000000001</v>
      </c>
      <c r="H28" s="46">
        <v>1165.9760000000001</v>
      </c>
      <c r="I28" s="46"/>
      <c r="J28" s="46"/>
      <c r="K28" s="47">
        <f>(E28/D28)*1000</f>
        <v>55235.545454545449</v>
      </c>
      <c r="L28" s="46" t="s">
        <v>2</v>
      </c>
      <c r="M28" s="46" t="s">
        <v>2</v>
      </c>
      <c r="N28" s="24"/>
      <c r="O28" s="24"/>
      <c r="P28" s="24"/>
    </row>
    <row r="29" spans="1:17" ht="138" customHeight="1">
      <c r="A29" s="23" t="s">
        <v>43</v>
      </c>
      <c r="B29" s="45">
        <v>45.75</v>
      </c>
      <c r="C29" s="25" t="s">
        <v>37</v>
      </c>
      <c r="D29" s="46">
        <v>45</v>
      </c>
      <c r="E29" s="46">
        <f t="shared" ref="E29:E38" si="4">F29+G29+H29</f>
        <v>2521.0020000000004</v>
      </c>
      <c r="F29" s="46">
        <v>10.635</v>
      </c>
      <c r="G29" s="46"/>
      <c r="H29" s="46">
        <v>2510.3670000000002</v>
      </c>
      <c r="I29" s="46"/>
      <c r="J29" s="46"/>
      <c r="K29" s="47">
        <f t="shared" ref="K29:K49" si="5">(E29/D29)*1000</f>
        <v>56022.266666666677</v>
      </c>
      <c r="L29" s="46" t="s">
        <v>2</v>
      </c>
      <c r="M29" s="46" t="s">
        <v>2</v>
      </c>
      <c r="N29" s="24"/>
      <c r="O29" s="24"/>
      <c r="P29" s="24"/>
    </row>
    <row r="30" spans="1:17" ht="97.5" customHeight="1">
      <c r="A30" s="23" t="s">
        <v>54</v>
      </c>
      <c r="B30" s="45">
        <v>705.34</v>
      </c>
      <c r="C30" s="45">
        <v>17.149999999999999</v>
      </c>
      <c r="D30" s="46">
        <v>424.8</v>
      </c>
      <c r="E30" s="46">
        <f>F30+G30+H30</f>
        <v>12259.509</v>
      </c>
      <c r="F30" s="46">
        <v>46.747999999999998</v>
      </c>
      <c r="G30" s="46">
        <v>362.90100000000001</v>
      </c>
      <c r="H30" s="46">
        <v>11849.86</v>
      </c>
      <c r="I30" s="46"/>
      <c r="J30" s="46"/>
      <c r="K30" s="82">
        <f>(E30/D30)*1000</f>
        <v>28859.484463276836</v>
      </c>
      <c r="L30" s="55">
        <f>(K30/28858)*100</f>
        <v>100.00514402687932</v>
      </c>
      <c r="M30" s="55">
        <f>(K30/28858)*100</f>
        <v>100.00514402687932</v>
      </c>
      <c r="N30" s="58" t="s">
        <v>58</v>
      </c>
      <c r="O30" s="24"/>
      <c r="P30" s="24"/>
      <c r="Q30" s="94">
        <f>28858-K30</f>
        <v>-1.4844632768363226</v>
      </c>
    </row>
    <row r="31" spans="1:17" ht="17.25" customHeight="1">
      <c r="A31" s="26" t="s">
        <v>26</v>
      </c>
      <c r="B31" s="45"/>
      <c r="C31" s="45"/>
      <c r="D31" s="46"/>
      <c r="E31" s="46"/>
      <c r="F31" s="46"/>
      <c r="G31" s="46"/>
      <c r="H31" s="46"/>
      <c r="I31" s="46"/>
      <c r="J31" s="46"/>
      <c r="K31" s="47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604.6</v>
      </c>
      <c r="C32" s="48">
        <v>17.149999999999999</v>
      </c>
      <c r="D32" s="101">
        <v>393.6</v>
      </c>
      <c r="E32" s="46">
        <f>F32+G32+H32</f>
        <v>11343.679</v>
      </c>
      <c r="F32" s="52">
        <v>45.716000000000001</v>
      </c>
      <c r="G32" s="52">
        <v>295.27</v>
      </c>
      <c r="H32" s="52">
        <v>11002.692999999999</v>
      </c>
      <c r="I32" s="52"/>
      <c r="J32" s="52"/>
      <c r="K32" s="47">
        <f>(E32/D32)*1000</f>
        <v>28820.322662601626</v>
      </c>
      <c r="L32" s="55">
        <f>(K32/28858)*100</f>
        <v>99.869438847465602</v>
      </c>
      <c r="M32" s="55">
        <f>(K32/28858)*100</f>
        <v>99.869438847465602</v>
      </c>
      <c r="N32" s="57">
        <v>40.131540000000001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46">
        <f t="shared" ref="E33:E37" si="6">F33+G33+H33</f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46">
        <f t="shared" si="6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46">
        <f t="shared" si="6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46">
        <f t="shared" si="6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9.25</v>
      </c>
      <c r="C37" s="25" t="s">
        <v>37</v>
      </c>
      <c r="D37" s="103">
        <v>9</v>
      </c>
      <c r="E37" s="46">
        <f t="shared" si="6"/>
        <v>201.82900000000001</v>
      </c>
      <c r="F37" s="46">
        <v>0</v>
      </c>
      <c r="G37" s="46"/>
      <c r="H37" s="46">
        <v>201.82900000000001</v>
      </c>
      <c r="I37" s="46"/>
      <c r="J37" s="46"/>
      <c r="K37" s="47">
        <f t="shared" si="5"/>
        <v>22425.444444444445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398.2</v>
      </c>
      <c r="C38" s="25" t="s">
        <v>37</v>
      </c>
      <c r="D38" s="46">
        <v>327</v>
      </c>
      <c r="E38" s="46">
        <f t="shared" si="4"/>
        <v>4568.62</v>
      </c>
      <c r="F38" s="46"/>
      <c r="G38" s="46"/>
      <c r="H38" s="46">
        <v>4568.62</v>
      </c>
      <c r="I38" s="46"/>
      <c r="J38" s="46"/>
      <c r="K38" s="47">
        <f t="shared" si="5"/>
        <v>13971.314984709479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7">D42+D43+D44+D49</f>
        <v>78</v>
      </c>
      <c r="E40" s="28">
        <f t="shared" si="7"/>
        <v>1945.4839999999999</v>
      </c>
      <c r="F40" s="28">
        <f t="shared" si="7"/>
        <v>9.1980000000000004</v>
      </c>
      <c r="G40" s="28">
        <f t="shared" si="7"/>
        <v>0</v>
      </c>
      <c r="H40" s="28">
        <f t="shared" si="7"/>
        <v>0</v>
      </c>
      <c r="I40" s="28">
        <f>I42+I43+I44+I49</f>
        <v>1936.2860000000001</v>
      </c>
      <c r="J40" s="28">
        <f t="shared" ref="J40" si="8">J42+J43+J44+J49</f>
        <v>0</v>
      </c>
      <c r="K40" s="80">
        <f>(H40+I40)/D40*1000</f>
        <v>24824.179487179488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181</v>
      </c>
      <c r="F42" s="65">
        <v>3.2709999999999999</v>
      </c>
      <c r="G42" s="65"/>
      <c r="H42" s="65">
        <v>0</v>
      </c>
      <c r="I42" s="65">
        <v>177.72900000000001</v>
      </c>
      <c r="J42" s="65"/>
      <c r="K42" s="66">
        <f t="shared" si="5"/>
        <v>45250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132.012</v>
      </c>
      <c r="F43" s="65">
        <v>2.944</v>
      </c>
      <c r="G43" s="65"/>
      <c r="H43" s="65">
        <v>0</v>
      </c>
      <c r="I43" s="65">
        <v>129.06800000000001</v>
      </c>
      <c r="J43" s="65"/>
      <c r="K43" s="66">
        <f t="shared" si="5"/>
        <v>44004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6.5</v>
      </c>
      <c r="D44" s="65">
        <v>42</v>
      </c>
      <c r="E44" s="65">
        <f t="shared" ref="E44:E49" si="9">F44+G44+H44+I44</f>
        <v>1212.038</v>
      </c>
      <c r="F44" s="65">
        <v>2.9830000000000001</v>
      </c>
      <c r="G44" s="65"/>
      <c r="H44" s="65">
        <v>0</v>
      </c>
      <c r="I44" s="65">
        <v>1209.0550000000001</v>
      </c>
      <c r="J44" s="65"/>
      <c r="K44" s="83">
        <f t="shared" si="5"/>
        <v>28858.047619047618</v>
      </c>
      <c r="L44" s="69">
        <f>(K44/28858)*100</f>
        <v>100.00016501160032</v>
      </c>
      <c r="M44" s="69">
        <f>(K44/28858)*100</f>
        <v>100.00016501160032</v>
      </c>
      <c r="N44" s="60"/>
      <c r="O44" s="60"/>
      <c r="P44" s="60"/>
      <c r="Q44" s="100">
        <f>28858-K44</f>
        <v>-4.7619047618354671E-2</v>
      </c>
    </row>
    <row r="45" spans="1:17" ht="18.75" hidden="1">
      <c r="A45" s="27" t="s">
        <v>42</v>
      </c>
      <c r="B45" s="62"/>
      <c r="C45" s="32" t="s">
        <v>37</v>
      </c>
      <c r="D45" s="65"/>
      <c r="E45" s="65">
        <f t="shared" si="9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65">
        <f t="shared" si="9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65">
        <f t="shared" si="9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65">
        <f t="shared" si="9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29</v>
      </c>
      <c r="E49" s="65">
        <f t="shared" si="9"/>
        <v>420.43400000000003</v>
      </c>
      <c r="F49" s="65">
        <v>0</v>
      </c>
      <c r="G49" s="65"/>
      <c r="H49" s="65">
        <v>0</v>
      </c>
      <c r="I49" s="65">
        <v>420.43400000000003</v>
      </c>
      <c r="J49" s="65"/>
      <c r="K49" s="66">
        <f t="shared" si="5"/>
        <v>14497.724137931034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147" t="s">
        <v>55</v>
      </c>
      <c r="B50" s="147"/>
      <c r="C50" s="147"/>
      <c r="D50" s="147"/>
      <c r="E50" s="147"/>
      <c r="F50" s="147"/>
      <c r="G50" s="147"/>
      <c r="H50" s="147"/>
      <c r="I50" s="107"/>
      <c r="J50" s="1"/>
      <c r="K50" s="67"/>
      <c r="L50" s="4"/>
      <c r="M50" s="4"/>
      <c r="N50" s="11"/>
      <c r="O50" s="11"/>
      <c r="P50" s="11"/>
    </row>
    <row r="51" spans="1:16" ht="19.5" customHeight="1">
      <c r="A51" s="107"/>
      <c r="B51" s="107"/>
      <c r="C51" s="107"/>
      <c r="D51" s="107"/>
      <c r="E51" s="107"/>
      <c r="F51" s="107"/>
      <c r="G51" s="13"/>
      <c r="H51" s="107"/>
      <c r="I51" s="107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106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105"/>
      <c r="H53" s="2"/>
      <c r="I53" s="2"/>
      <c r="J53" s="2"/>
      <c r="K53" s="35"/>
    </row>
    <row r="54" spans="1:16" ht="18.75">
      <c r="A54" s="105" t="s">
        <v>9</v>
      </c>
      <c r="B54" s="2"/>
      <c r="C54" s="2"/>
      <c r="D54" s="2"/>
      <c r="E54" s="2"/>
      <c r="F54" s="2"/>
      <c r="G54" s="105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A7:P7"/>
    <mergeCell ref="A2:P2"/>
    <mergeCell ref="A3:P3"/>
    <mergeCell ref="A4:P4"/>
    <mergeCell ref="A5:P5"/>
    <mergeCell ref="A6:P6"/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Q69"/>
  <sheetViews>
    <sheetView view="pageBreakPreview" topLeftCell="A16" zoomScale="60" workbookViewId="0">
      <selection activeCell="D30" sqref="D30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68"/>
      <c r="M1" s="3"/>
    </row>
    <row r="2" spans="1:16" ht="18.75">
      <c r="A2" s="139" t="s">
        <v>40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</row>
    <row r="3" spans="1:16" ht="18.75">
      <c r="A3" s="139" t="s">
        <v>48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ht="18.75">
      <c r="A4" s="155" t="s">
        <v>63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16">
      <c r="A5" s="141" t="s">
        <v>10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16" ht="18.75">
      <c r="A6" s="142" t="s">
        <v>49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</row>
    <row r="7" spans="1:16" ht="15.75">
      <c r="A7" s="143" t="s">
        <v>25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</row>
    <row r="8" spans="1:16">
      <c r="K8" s="68"/>
    </row>
    <row r="9" spans="1:16" ht="27" customHeight="1">
      <c r="A9" s="133" t="s">
        <v>11</v>
      </c>
      <c r="B9" s="137" t="s">
        <v>27</v>
      </c>
      <c r="C9" s="138"/>
      <c r="D9" s="134" t="s">
        <v>12</v>
      </c>
      <c r="E9" s="137" t="s">
        <v>52</v>
      </c>
      <c r="F9" s="144"/>
      <c r="G9" s="144"/>
      <c r="H9" s="144"/>
      <c r="I9" s="144"/>
      <c r="J9" s="144"/>
      <c r="K9" s="148" t="s">
        <v>13</v>
      </c>
      <c r="L9" s="151" t="s">
        <v>29</v>
      </c>
      <c r="M9" s="151" t="s">
        <v>30</v>
      </c>
      <c r="N9" s="132" t="s">
        <v>31</v>
      </c>
      <c r="O9" s="132"/>
      <c r="P9" s="132"/>
    </row>
    <row r="10" spans="1:16" ht="88.5" customHeight="1">
      <c r="A10" s="133"/>
      <c r="B10" s="134" t="s">
        <v>21</v>
      </c>
      <c r="C10" s="134" t="s">
        <v>41</v>
      </c>
      <c r="D10" s="154"/>
      <c r="E10" s="134" t="s">
        <v>21</v>
      </c>
      <c r="F10" s="135" t="s">
        <v>20</v>
      </c>
      <c r="G10" s="144"/>
      <c r="H10" s="144"/>
      <c r="I10" s="7"/>
      <c r="J10" s="134" t="s">
        <v>19</v>
      </c>
      <c r="K10" s="149"/>
      <c r="L10" s="152"/>
      <c r="M10" s="152"/>
      <c r="N10" s="132"/>
      <c r="O10" s="132"/>
      <c r="P10" s="132"/>
    </row>
    <row r="11" spans="1:16" ht="276" customHeight="1">
      <c r="A11" s="133"/>
      <c r="B11" s="146"/>
      <c r="C11" s="146"/>
      <c r="D11" s="154"/>
      <c r="E11" s="145"/>
      <c r="F11" s="111" t="s">
        <v>24</v>
      </c>
      <c r="G11" s="111" t="s">
        <v>22</v>
      </c>
      <c r="H11" s="5" t="s">
        <v>23</v>
      </c>
      <c r="I11" s="5" t="s">
        <v>44</v>
      </c>
      <c r="J11" s="146"/>
      <c r="K11" s="150"/>
      <c r="L11" s="153"/>
      <c r="M11" s="153"/>
      <c r="N11" s="8" t="s">
        <v>45</v>
      </c>
      <c r="O11" s="8" t="s">
        <v>46</v>
      </c>
      <c r="P11" s="8" t="s">
        <v>47</v>
      </c>
    </row>
    <row r="12" spans="1:16" ht="19.5" customHeight="1">
      <c r="A12" s="134"/>
      <c r="B12" s="135" t="s">
        <v>28</v>
      </c>
      <c r="C12" s="136"/>
      <c r="D12" s="110" t="s">
        <v>0</v>
      </c>
      <c r="E12" s="110" t="s">
        <v>1</v>
      </c>
      <c r="F12" s="110" t="s">
        <v>1</v>
      </c>
      <c r="G12" s="110" t="s">
        <v>1</v>
      </c>
      <c r="H12" s="110" t="s">
        <v>1</v>
      </c>
      <c r="I12" s="110" t="s">
        <v>1</v>
      </c>
      <c r="J12" s="110" t="s">
        <v>1</v>
      </c>
      <c r="K12" s="70" t="s">
        <v>18</v>
      </c>
      <c r="L12" s="110" t="s">
        <v>17</v>
      </c>
      <c r="M12" s="110" t="s">
        <v>17</v>
      </c>
      <c r="N12" s="110" t="s">
        <v>1</v>
      </c>
      <c r="O12" s="110" t="s">
        <v>1</v>
      </c>
      <c r="P12" s="110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684.3</v>
      </c>
      <c r="E15" s="38">
        <f t="shared" si="0"/>
        <v>13634.70667</v>
      </c>
      <c r="F15" s="38">
        <f t="shared" si="0"/>
        <v>10.079000000000001</v>
      </c>
      <c r="G15" s="38">
        <f>G17+G18+G19+G24</f>
        <v>134.09800000000001</v>
      </c>
      <c r="H15" s="38">
        <f>H17+H18+H19+H24</f>
        <v>11683.34367</v>
      </c>
      <c r="I15" s="38">
        <f t="shared" si="0"/>
        <v>1807.1859999999999</v>
      </c>
      <c r="J15" s="38">
        <f t="shared" si="0"/>
        <v>0</v>
      </c>
      <c r="K15" s="78">
        <f>(H15+I15)/D15*1000</f>
        <v>19714.349948852843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504.03293000000002</v>
      </c>
      <c r="F17" s="39">
        <v>0</v>
      </c>
      <c r="G17" s="39"/>
      <c r="H17" s="39">
        <v>504.03293000000002</v>
      </c>
      <c r="I17" s="39"/>
      <c r="J17" s="39"/>
      <c r="K17" s="40">
        <f>(E17/D17)*1000</f>
        <v>42002.744166666664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24</v>
      </c>
      <c r="C18" s="16" t="s">
        <v>37</v>
      </c>
      <c r="D18" s="39">
        <v>24</v>
      </c>
      <c r="E18" s="39">
        <f t="shared" ref="E18:E23" si="1">F18+G18+H18+J18</f>
        <v>887.42073999999991</v>
      </c>
      <c r="F18" s="43">
        <v>7.04</v>
      </c>
      <c r="G18" s="39">
        <v>7.6689999999999996</v>
      </c>
      <c r="H18" s="39">
        <v>872.71173999999996</v>
      </c>
      <c r="I18" s="39"/>
      <c r="J18" s="39"/>
      <c r="K18" s="40">
        <f t="shared" ref="K18:K24" si="2">(E18/D18)*1000</f>
        <v>36975.864166666659</v>
      </c>
      <c r="L18" s="39" t="s">
        <v>2</v>
      </c>
      <c r="M18" s="39" t="s">
        <v>2</v>
      </c>
      <c r="N18" s="19"/>
      <c r="O18" s="19"/>
      <c r="P18" s="19"/>
    </row>
    <row r="19" spans="1:17" ht="86.25" customHeight="1">
      <c r="A19" s="20" t="s">
        <v>32</v>
      </c>
      <c r="B19" s="38">
        <v>270.85000000000002</v>
      </c>
      <c r="C19" s="38">
        <v>7.5</v>
      </c>
      <c r="D19" s="39">
        <v>228.3</v>
      </c>
      <c r="E19" s="39">
        <f>F19+G19+H19+J19</f>
        <v>6095.4549999999999</v>
      </c>
      <c r="F19" s="39">
        <v>3.0390000000000001</v>
      </c>
      <c r="G19" s="39">
        <v>126.429</v>
      </c>
      <c r="H19" s="39">
        <v>5965.9870000000001</v>
      </c>
      <c r="I19" s="39">
        <v>0</v>
      </c>
      <c r="J19" s="39"/>
      <c r="K19" s="81">
        <f t="shared" si="2"/>
        <v>26699.321068769161</v>
      </c>
      <c r="L19" s="43">
        <f>(K19/26715)*100</f>
        <v>99.941310382815502</v>
      </c>
      <c r="M19" s="43">
        <f>(K19/26715)*100</f>
        <v>99.941310382815502</v>
      </c>
      <c r="N19" s="56">
        <v>20.091750000000001</v>
      </c>
      <c r="O19" s="19"/>
      <c r="P19" s="19"/>
      <c r="Q19" s="94">
        <f>26715-K19</f>
        <v>15.678931230839225</v>
      </c>
    </row>
    <row r="20" spans="1:17" ht="18.75" hidden="1">
      <c r="A20" s="20" t="s">
        <v>42</v>
      </c>
      <c r="B20" s="38"/>
      <c r="C20" s="16" t="s">
        <v>37</v>
      </c>
      <c r="D20" s="39"/>
      <c r="E20" s="39">
        <f t="shared" si="1"/>
        <v>0</v>
      </c>
      <c r="F20" s="39"/>
      <c r="G20" s="39"/>
      <c r="H20" s="39"/>
      <c r="I20" s="39"/>
      <c r="J20" s="39"/>
      <c r="K20" s="40" t="e">
        <f t="shared" si="2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39">
        <f t="shared" si="1"/>
        <v>0</v>
      </c>
      <c r="F21" s="39"/>
      <c r="G21" s="39"/>
      <c r="H21" s="39"/>
      <c r="I21" s="39"/>
      <c r="J21" s="39"/>
      <c r="K21" s="40" t="e">
        <f t="shared" si="2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39">
        <f t="shared" si="1"/>
        <v>0</v>
      </c>
      <c r="F22" s="39"/>
      <c r="G22" s="39"/>
      <c r="H22" s="39"/>
      <c r="I22" s="39"/>
      <c r="J22" s="39"/>
      <c r="K22" s="40" t="e">
        <f t="shared" si="2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39">
        <f t="shared" si="1"/>
        <v>0</v>
      </c>
      <c r="F23" s="39"/>
      <c r="G23" s="39"/>
      <c r="H23" s="39"/>
      <c r="I23" s="39"/>
      <c r="J23" s="39"/>
      <c r="K23" s="40" t="e">
        <f t="shared" si="2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16" t="s">
        <v>37</v>
      </c>
      <c r="D24" s="39">
        <v>420</v>
      </c>
      <c r="E24" s="39">
        <f>H24+I24</f>
        <v>6147.7979999999998</v>
      </c>
      <c r="F24" s="39">
        <v>0</v>
      </c>
      <c r="G24" s="39"/>
      <c r="H24" s="39">
        <v>4340.6120000000001</v>
      </c>
      <c r="I24" s="39">
        <v>1807.1859999999999</v>
      </c>
      <c r="J24" s="39"/>
      <c r="K24" s="40">
        <f t="shared" si="2"/>
        <v>14637.614285714286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1181.54</v>
      </c>
      <c r="C26" s="25" t="s">
        <v>37</v>
      </c>
      <c r="D26" s="102">
        <f t="shared" ref="D26:J26" si="3">D28+D29+D30+D37+D38</f>
        <v>832.6</v>
      </c>
      <c r="E26" s="45">
        <f t="shared" si="3"/>
        <v>20799.263200000001</v>
      </c>
      <c r="F26" s="45">
        <f t="shared" si="3"/>
        <v>96.764199999999988</v>
      </c>
      <c r="G26" s="45">
        <f t="shared" si="3"/>
        <v>234.261</v>
      </c>
      <c r="H26" s="45">
        <f>H28+H29+H30+H37+H38</f>
        <v>20468.238000000001</v>
      </c>
      <c r="I26" s="45">
        <f t="shared" si="3"/>
        <v>0</v>
      </c>
      <c r="J26" s="45">
        <f t="shared" si="3"/>
        <v>0</v>
      </c>
      <c r="K26" s="79">
        <f>(H26+I26)/D26*1000</f>
        <v>24583.51909680519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7" ht="30.75" customHeight="1">
      <c r="A28" s="23" t="s">
        <v>4</v>
      </c>
      <c r="B28" s="45">
        <v>23</v>
      </c>
      <c r="C28" s="25" t="s">
        <v>37</v>
      </c>
      <c r="D28" s="46">
        <v>23</v>
      </c>
      <c r="E28" s="46">
        <f>F28+G28+H28</f>
        <v>1081.691</v>
      </c>
      <c r="F28" s="46">
        <v>29.524999999999999</v>
      </c>
      <c r="G28" s="46">
        <v>17.242000000000001</v>
      </c>
      <c r="H28" s="46">
        <v>1034.924</v>
      </c>
      <c r="I28" s="46"/>
      <c r="J28" s="46"/>
      <c r="K28" s="47">
        <f>(E28/D28)*1000</f>
        <v>47030.043478260872</v>
      </c>
      <c r="L28" s="46" t="s">
        <v>2</v>
      </c>
      <c r="M28" s="46" t="s">
        <v>2</v>
      </c>
      <c r="N28" s="24"/>
      <c r="O28" s="24"/>
      <c r="P28" s="24"/>
    </row>
    <row r="29" spans="1:17" ht="138" customHeight="1">
      <c r="A29" s="23" t="s">
        <v>43</v>
      </c>
      <c r="B29" s="45">
        <v>45.75</v>
      </c>
      <c r="C29" s="25" t="s">
        <v>37</v>
      </c>
      <c r="D29" s="46">
        <v>44</v>
      </c>
      <c r="E29" s="46">
        <f t="shared" ref="E29:E38" si="4">F29+G29+H29</f>
        <v>2535.2669999999998</v>
      </c>
      <c r="F29" s="46">
        <v>20.491</v>
      </c>
      <c r="G29" s="46"/>
      <c r="H29" s="46">
        <v>2514.7759999999998</v>
      </c>
      <c r="I29" s="46"/>
      <c r="J29" s="46"/>
      <c r="K29" s="47">
        <f t="shared" ref="K29:K49" si="5">(E29/D29)*1000</f>
        <v>57619.704545454537</v>
      </c>
      <c r="L29" s="46" t="s">
        <v>2</v>
      </c>
      <c r="M29" s="46" t="s">
        <v>2</v>
      </c>
      <c r="N29" s="24"/>
      <c r="O29" s="24"/>
      <c r="P29" s="24"/>
    </row>
    <row r="30" spans="1:17" ht="97.5" customHeight="1">
      <c r="A30" s="23" t="s">
        <v>54</v>
      </c>
      <c r="B30" s="45">
        <v>705.34</v>
      </c>
      <c r="C30" s="45">
        <v>17.149999999999999</v>
      </c>
      <c r="D30" s="46">
        <v>426.8</v>
      </c>
      <c r="E30" s="46">
        <f>F30+G30+H30</f>
        <v>12326.976200000001</v>
      </c>
      <c r="F30" s="46">
        <v>46.748199999999997</v>
      </c>
      <c r="G30" s="46">
        <v>217.01900000000001</v>
      </c>
      <c r="H30" s="46">
        <v>12063.209000000001</v>
      </c>
      <c r="I30" s="46"/>
      <c r="J30" s="46"/>
      <c r="K30" s="82">
        <f>(E30/D30)*1000</f>
        <v>28882.324742268043</v>
      </c>
      <c r="L30" s="55">
        <f>(K30/28858)*100</f>
        <v>100.08429115762716</v>
      </c>
      <c r="M30" s="55">
        <f>(K30/28858)*100</f>
        <v>100.08429115762716</v>
      </c>
      <c r="N30" s="58" t="s">
        <v>58</v>
      </c>
      <c r="O30" s="24"/>
      <c r="P30" s="24"/>
      <c r="Q30" s="94">
        <f>28858-K30</f>
        <v>-24.324742268043337</v>
      </c>
    </row>
    <row r="31" spans="1:17" ht="17.25" customHeight="1">
      <c r="A31" s="26" t="s">
        <v>26</v>
      </c>
      <c r="B31" s="45"/>
      <c r="C31" s="45"/>
      <c r="D31" s="46"/>
      <c r="E31" s="46"/>
      <c r="F31" s="46"/>
      <c r="G31" s="46"/>
      <c r="H31" s="46"/>
      <c r="I31" s="46"/>
      <c r="J31" s="46"/>
      <c r="K31" s="47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604.6</v>
      </c>
      <c r="C32" s="48">
        <v>17.149999999999999</v>
      </c>
      <c r="D32" s="101">
        <v>395.4</v>
      </c>
      <c r="E32" s="46">
        <f>F32+G32+H32</f>
        <v>11498.985000000001</v>
      </c>
      <c r="F32" s="52">
        <v>45.716000000000001</v>
      </c>
      <c r="G32" s="52">
        <v>217.01900000000001</v>
      </c>
      <c r="H32" s="52">
        <v>11236.25</v>
      </c>
      <c r="I32" s="52"/>
      <c r="J32" s="52"/>
      <c r="K32" s="47">
        <f>(E32/D32)*1000</f>
        <v>29081.904400606985</v>
      </c>
      <c r="L32" s="55">
        <f>(K32/28858)*100</f>
        <v>100.77588329269869</v>
      </c>
      <c r="M32" s="55">
        <f>(K32/28858)*100</f>
        <v>100.77588329269869</v>
      </c>
      <c r="N32" s="57">
        <v>40.131540000000001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46">
        <f t="shared" ref="E33:E37" si="6">F33+G33+H33</f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46">
        <f t="shared" si="6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46">
        <f t="shared" si="6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46">
        <f t="shared" si="6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9.25</v>
      </c>
      <c r="C37" s="25" t="s">
        <v>37</v>
      </c>
      <c r="D37" s="103">
        <v>8.8000000000000007</v>
      </c>
      <c r="E37" s="46">
        <f t="shared" si="6"/>
        <v>196.45699999999999</v>
      </c>
      <c r="F37" s="46">
        <v>0</v>
      </c>
      <c r="G37" s="46"/>
      <c r="H37" s="46">
        <v>196.45699999999999</v>
      </c>
      <c r="I37" s="46"/>
      <c r="J37" s="46"/>
      <c r="K37" s="47">
        <f t="shared" si="5"/>
        <v>22324.659090909088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398.2</v>
      </c>
      <c r="C38" s="25" t="s">
        <v>37</v>
      </c>
      <c r="D38" s="46">
        <v>330</v>
      </c>
      <c r="E38" s="46">
        <f t="shared" si="4"/>
        <v>4658.8720000000003</v>
      </c>
      <c r="F38" s="46"/>
      <c r="G38" s="46"/>
      <c r="H38" s="46">
        <v>4658.8720000000003</v>
      </c>
      <c r="I38" s="46"/>
      <c r="J38" s="46"/>
      <c r="K38" s="47">
        <f t="shared" si="5"/>
        <v>14117.793939393941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7">D42+D43+D44+D49</f>
        <v>76</v>
      </c>
      <c r="E40" s="28">
        <f t="shared" si="7"/>
        <v>1993.8150000000001</v>
      </c>
      <c r="F40" s="28">
        <f t="shared" si="7"/>
        <v>9.1980000000000004</v>
      </c>
      <c r="G40" s="28">
        <f t="shared" si="7"/>
        <v>0</v>
      </c>
      <c r="H40" s="28">
        <f t="shared" si="7"/>
        <v>0</v>
      </c>
      <c r="I40" s="28">
        <f>I42+I43+I44+I49</f>
        <v>1984.617</v>
      </c>
      <c r="J40" s="28">
        <f t="shared" ref="J40" si="8">J42+J43+J44+J49</f>
        <v>0</v>
      </c>
      <c r="K40" s="80">
        <f>(H40+I40)/D40*1000</f>
        <v>26113.38157894737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190.03199999999998</v>
      </c>
      <c r="F42" s="65">
        <v>3.2709999999999999</v>
      </c>
      <c r="G42" s="65"/>
      <c r="H42" s="65">
        <v>0</v>
      </c>
      <c r="I42" s="65">
        <v>186.761</v>
      </c>
      <c r="J42" s="65"/>
      <c r="K42" s="66">
        <f t="shared" si="5"/>
        <v>47507.999999999993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157.58999999999997</v>
      </c>
      <c r="F43" s="65">
        <v>2.944</v>
      </c>
      <c r="G43" s="65"/>
      <c r="H43" s="65">
        <v>0</v>
      </c>
      <c r="I43" s="65">
        <v>154.64599999999999</v>
      </c>
      <c r="J43" s="65"/>
      <c r="K43" s="66">
        <f t="shared" si="5"/>
        <v>52529.999999999993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6.5</v>
      </c>
      <c r="D44" s="65">
        <v>42</v>
      </c>
      <c r="E44" s="65">
        <f t="shared" ref="E44:E49" si="9">F44+G44+H44+I44</f>
        <v>1211.941</v>
      </c>
      <c r="F44" s="65">
        <v>2.9830000000000001</v>
      </c>
      <c r="G44" s="65"/>
      <c r="H44" s="65">
        <v>0</v>
      </c>
      <c r="I44" s="65">
        <v>1208.9580000000001</v>
      </c>
      <c r="J44" s="65"/>
      <c r="K44" s="83">
        <f t="shared" si="5"/>
        <v>28855.738095238095</v>
      </c>
      <c r="L44" s="69">
        <f>(K44/28858)*100</f>
        <v>99.992161948985014</v>
      </c>
      <c r="M44" s="69">
        <f>(K44/28858)*100</f>
        <v>99.992161948985014</v>
      </c>
      <c r="N44" s="60"/>
      <c r="O44" s="60"/>
      <c r="P44" s="60"/>
      <c r="Q44" s="100">
        <f>28858-K44</f>
        <v>2.2619047619045887</v>
      </c>
    </row>
    <row r="45" spans="1:17" ht="18.75" hidden="1">
      <c r="A45" s="27" t="s">
        <v>42</v>
      </c>
      <c r="B45" s="62"/>
      <c r="C45" s="32" t="s">
        <v>37</v>
      </c>
      <c r="D45" s="65"/>
      <c r="E45" s="65">
        <f t="shared" si="9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65">
        <f t="shared" si="9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65">
        <f t="shared" si="9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65">
        <f t="shared" si="9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27</v>
      </c>
      <c r="E49" s="65">
        <f t="shared" si="9"/>
        <v>434.25200000000001</v>
      </c>
      <c r="F49" s="65">
        <v>0</v>
      </c>
      <c r="G49" s="65"/>
      <c r="H49" s="65">
        <v>0</v>
      </c>
      <c r="I49" s="65">
        <v>434.25200000000001</v>
      </c>
      <c r="J49" s="65"/>
      <c r="K49" s="66">
        <f t="shared" si="5"/>
        <v>16083.407407407407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147" t="s">
        <v>55</v>
      </c>
      <c r="B50" s="147"/>
      <c r="C50" s="147"/>
      <c r="D50" s="147"/>
      <c r="E50" s="147"/>
      <c r="F50" s="147"/>
      <c r="G50" s="147"/>
      <c r="H50" s="147"/>
      <c r="I50" s="109"/>
      <c r="J50" s="1"/>
      <c r="K50" s="67"/>
      <c r="L50" s="4"/>
      <c r="M50" s="4"/>
      <c r="N50" s="11"/>
      <c r="O50" s="11"/>
      <c r="P50" s="11"/>
    </row>
    <row r="51" spans="1:16" ht="19.5" customHeight="1">
      <c r="A51" s="109"/>
      <c r="B51" s="109"/>
      <c r="C51" s="109"/>
      <c r="D51" s="109"/>
      <c r="E51" s="109"/>
      <c r="F51" s="109"/>
      <c r="G51" s="13"/>
      <c r="H51" s="109"/>
      <c r="I51" s="109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113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112"/>
      <c r="H53" s="2"/>
      <c r="I53" s="2"/>
      <c r="J53" s="2"/>
      <c r="K53" s="35"/>
    </row>
    <row r="54" spans="1:16" ht="18.75">
      <c r="A54" s="112" t="s">
        <v>9</v>
      </c>
      <c r="B54" s="2"/>
      <c r="C54" s="2"/>
      <c r="D54" s="2"/>
      <c r="E54" s="2"/>
      <c r="F54" s="2"/>
      <c r="G54" s="112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  <mergeCell ref="A7:P7"/>
    <mergeCell ref="A2:P2"/>
    <mergeCell ref="A3:P3"/>
    <mergeCell ref="A4:P4"/>
    <mergeCell ref="A5:P5"/>
    <mergeCell ref="A6:P6"/>
  </mergeCells>
  <pageMargins left="0.7" right="0.7" top="0.75" bottom="0.75" header="0.3" footer="0.3"/>
  <pageSetup paperSize="9" scale="47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Q69"/>
  <sheetViews>
    <sheetView view="pageBreakPreview" topLeftCell="A30" zoomScale="60" workbookViewId="0">
      <selection activeCell="G44" sqref="G44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68"/>
      <c r="M1" s="3"/>
    </row>
    <row r="2" spans="1:16" ht="18.75">
      <c r="A2" s="139" t="s">
        <v>40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</row>
    <row r="3" spans="1:16" ht="18.75">
      <c r="A3" s="139" t="s">
        <v>48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ht="18.75">
      <c r="A4" s="155" t="s">
        <v>64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16">
      <c r="A5" s="141" t="s">
        <v>10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16" ht="18.75">
      <c r="A6" s="142" t="s">
        <v>49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</row>
    <row r="7" spans="1:16" ht="15.75">
      <c r="A7" s="143" t="s">
        <v>25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</row>
    <row r="8" spans="1:16">
      <c r="K8" s="68"/>
    </row>
    <row r="9" spans="1:16" ht="27" customHeight="1">
      <c r="A9" s="133" t="s">
        <v>11</v>
      </c>
      <c r="B9" s="137" t="s">
        <v>27</v>
      </c>
      <c r="C9" s="138"/>
      <c r="D9" s="134" t="s">
        <v>12</v>
      </c>
      <c r="E9" s="137" t="s">
        <v>52</v>
      </c>
      <c r="F9" s="144"/>
      <c r="G9" s="144"/>
      <c r="H9" s="144"/>
      <c r="I9" s="144"/>
      <c r="J9" s="144"/>
      <c r="K9" s="148" t="s">
        <v>13</v>
      </c>
      <c r="L9" s="151" t="s">
        <v>29</v>
      </c>
      <c r="M9" s="151" t="s">
        <v>30</v>
      </c>
      <c r="N9" s="132" t="s">
        <v>31</v>
      </c>
      <c r="O9" s="132"/>
      <c r="P9" s="132"/>
    </row>
    <row r="10" spans="1:16" ht="88.5" customHeight="1">
      <c r="A10" s="133"/>
      <c r="B10" s="134" t="s">
        <v>21</v>
      </c>
      <c r="C10" s="134" t="s">
        <v>41</v>
      </c>
      <c r="D10" s="154"/>
      <c r="E10" s="134" t="s">
        <v>21</v>
      </c>
      <c r="F10" s="135" t="s">
        <v>20</v>
      </c>
      <c r="G10" s="144"/>
      <c r="H10" s="144"/>
      <c r="I10" s="7"/>
      <c r="J10" s="134" t="s">
        <v>19</v>
      </c>
      <c r="K10" s="149"/>
      <c r="L10" s="152"/>
      <c r="M10" s="152"/>
      <c r="N10" s="132"/>
      <c r="O10" s="132"/>
      <c r="P10" s="132"/>
    </row>
    <row r="11" spans="1:16" ht="276" customHeight="1">
      <c r="A11" s="133"/>
      <c r="B11" s="146"/>
      <c r="C11" s="146"/>
      <c r="D11" s="154"/>
      <c r="E11" s="145"/>
      <c r="F11" s="118" t="s">
        <v>24</v>
      </c>
      <c r="G11" s="118" t="s">
        <v>22</v>
      </c>
      <c r="H11" s="5" t="s">
        <v>23</v>
      </c>
      <c r="I11" s="5" t="s">
        <v>44</v>
      </c>
      <c r="J11" s="146"/>
      <c r="K11" s="150"/>
      <c r="L11" s="153"/>
      <c r="M11" s="153"/>
      <c r="N11" s="8" t="s">
        <v>45</v>
      </c>
      <c r="O11" s="8" t="s">
        <v>46</v>
      </c>
      <c r="P11" s="8" t="s">
        <v>47</v>
      </c>
    </row>
    <row r="12" spans="1:16" ht="19.5" customHeight="1">
      <c r="A12" s="134"/>
      <c r="B12" s="135" t="s">
        <v>28</v>
      </c>
      <c r="C12" s="136"/>
      <c r="D12" s="114" t="s">
        <v>0</v>
      </c>
      <c r="E12" s="114" t="s">
        <v>1</v>
      </c>
      <c r="F12" s="114" t="s">
        <v>1</v>
      </c>
      <c r="G12" s="114" t="s">
        <v>1</v>
      </c>
      <c r="H12" s="114" t="s">
        <v>1</v>
      </c>
      <c r="I12" s="114" t="s">
        <v>1</v>
      </c>
      <c r="J12" s="114" t="s">
        <v>1</v>
      </c>
      <c r="K12" s="70" t="s">
        <v>18</v>
      </c>
      <c r="L12" s="114" t="s">
        <v>17</v>
      </c>
      <c r="M12" s="114" t="s">
        <v>17</v>
      </c>
      <c r="N12" s="114" t="s">
        <v>1</v>
      </c>
      <c r="O12" s="114" t="s">
        <v>1</v>
      </c>
      <c r="P12" s="114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677.6</v>
      </c>
      <c r="E15" s="124">
        <f>E17+E18+E19+E24</f>
        <v>13572.345999999998</v>
      </c>
      <c r="F15" s="38">
        <f t="shared" si="0"/>
        <v>10.079000000000001</v>
      </c>
      <c r="G15" s="38">
        <f>G17+G18+G19+G24</f>
        <v>182.173</v>
      </c>
      <c r="H15" s="38">
        <f>H17+H18+H19+H24</f>
        <v>13380.094000000001</v>
      </c>
      <c r="I15" s="38">
        <f t="shared" si="0"/>
        <v>0</v>
      </c>
      <c r="J15" s="38">
        <f t="shared" si="0"/>
        <v>0</v>
      </c>
      <c r="K15" s="78">
        <f>E15/D15*1000</f>
        <v>20030.026564344742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566.39</v>
      </c>
      <c r="F17" s="39">
        <v>0</v>
      </c>
      <c r="G17" s="39">
        <v>12.102</v>
      </c>
      <c r="H17" s="39">
        <v>554.28800000000001</v>
      </c>
      <c r="I17" s="39"/>
      <c r="J17" s="39"/>
      <c r="K17" s="40">
        <f>(E17/D17)*1000</f>
        <v>47199.166666666664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24</v>
      </c>
      <c r="C18" s="16" t="s">
        <v>37</v>
      </c>
      <c r="D18" s="39">
        <v>24</v>
      </c>
      <c r="E18" s="43">
        <f>F18+G18+H18+J18</f>
        <v>1192.116</v>
      </c>
      <c r="F18" s="43">
        <v>7.04</v>
      </c>
      <c r="G18" s="39"/>
      <c r="H18" s="39">
        <v>1185.076</v>
      </c>
      <c r="I18" s="39"/>
      <c r="J18" s="39"/>
      <c r="K18" s="40">
        <f t="shared" ref="K18:K24" si="1">(E18/D18)*1000</f>
        <v>49671.5</v>
      </c>
      <c r="L18" s="39" t="s">
        <v>2</v>
      </c>
      <c r="M18" s="39" t="s">
        <v>2</v>
      </c>
      <c r="N18" s="19"/>
      <c r="O18" s="19"/>
      <c r="P18" s="19"/>
    </row>
    <row r="19" spans="1:17" ht="86.25" customHeight="1">
      <c r="A19" s="20" t="s">
        <v>32</v>
      </c>
      <c r="B19" s="38">
        <v>270.85000000000002</v>
      </c>
      <c r="C19" s="38">
        <v>7.5</v>
      </c>
      <c r="D19" s="39">
        <v>223.6</v>
      </c>
      <c r="E19" s="39">
        <f>F19+G19+H19+J19</f>
        <v>6934.5249999999996</v>
      </c>
      <c r="F19" s="39">
        <v>3.0390000000000001</v>
      </c>
      <c r="G19" s="39">
        <v>170.071</v>
      </c>
      <c r="H19" s="39">
        <v>6761.415</v>
      </c>
      <c r="I19" s="39">
        <v>0</v>
      </c>
      <c r="J19" s="39"/>
      <c r="K19" s="81">
        <f t="shared" si="1"/>
        <v>31013.08139534884</v>
      </c>
      <c r="L19" s="43">
        <f>(K19/26715)*100</f>
        <v>116.08864456428537</v>
      </c>
      <c r="M19" s="43">
        <f>(K19/26715)*100</f>
        <v>116.08864456428537</v>
      </c>
      <c r="N19" s="56">
        <v>20.091750000000001</v>
      </c>
      <c r="O19" s="19"/>
      <c r="P19" s="19"/>
      <c r="Q19" s="94">
        <f>26715-K19</f>
        <v>-4298.0813953488396</v>
      </c>
    </row>
    <row r="20" spans="1:17" ht="18.75" hidden="1">
      <c r="A20" s="20" t="s">
        <v>42</v>
      </c>
      <c r="B20" s="38"/>
      <c r="C20" s="16" t="s">
        <v>37</v>
      </c>
      <c r="D20" s="39"/>
      <c r="E20" s="39">
        <f t="shared" ref="E20:E23" si="2">F20+G20+H20+J20</f>
        <v>0</v>
      </c>
      <c r="F20" s="39"/>
      <c r="G20" s="39"/>
      <c r="H20" s="39"/>
      <c r="I20" s="39"/>
      <c r="J20" s="39"/>
      <c r="K20" s="40" t="e">
        <f t="shared" si="1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39">
        <f t="shared" si="2"/>
        <v>0</v>
      </c>
      <c r="F21" s="39"/>
      <c r="G21" s="39"/>
      <c r="H21" s="39"/>
      <c r="I21" s="39"/>
      <c r="J21" s="39"/>
      <c r="K21" s="40" t="e">
        <f t="shared" si="1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39">
        <f t="shared" si="2"/>
        <v>0</v>
      </c>
      <c r="F22" s="39"/>
      <c r="G22" s="39"/>
      <c r="H22" s="39"/>
      <c r="I22" s="39"/>
      <c r="J22" s="39"/>
      <c r="K22" s="40" t="e">
        <f t="shared" si="1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39">
        <f t="shared" si="2"/>
        <v>0</v>
      </c>
      <c r="F23" s="39"/>
      <c r="G23" s="39"/>
      <c r="H23" s="39"/>
      <c r="I23" s="39"/>
      <c r="J23" s="39"/>
      <c r="K23" s="40" t="e">
        <f t="shared" si="1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16" t="s">
        <v>37</v>
      </c>
      <c r="D24" s="39">
        <v>418</v>
      </c>
      <c r="E24" s="39">
        <f>H24+I24</f>
        <v>4879.3149999999996</v>
      </c>
      <c r="F24" s="39">
        <v>0</v>
      </c>
      <c r="G24" s="39"/>
      <c r="H24" s="39">
        <v>4879.3149999999996</v>
      </c>
      <c r="I24" s="125"/>
      <c r="J24" s="39"/>
      <c r="K24" s="40">
        <f t="shared" si="1"/>
        <v>11673.002392344497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1181.54</v>
      </c>
      <c r="C26" s="25" t="s">
        <v>37</v>
      </c>
      <c r="D26" s="102">
        <f>D28+D29+D30+D37+D38</f>
        <v>820.8</v>
      </c>
      <c r="E26" s="45">
        <f t="shared" ref="E26:J26" si="3">E28+E29+E30+E37+E38</f>
        <v>23677.589029999999</v>
      </c>
      <c r="F26" s="45">
        <f t="shared" si="3"/>
        <v>88.165199999999999</v>
      </c>
      <c r="G26" s="45">
        <f>G28+G29+G30+G37+G38</f>
        <v>358.20283000000001</v>
      </c>
      <c r="H26" s="45">
        <f>H28+H29+H30+H37+H38</f>
        <v>23231.221000000001</v>
      </c>
      <c r="I26" s="45">
        <f t="shared" si="3"/>
        <v>0</v>
      </c>
      <c r="J26" s="45">
        <f t="shared" si="3"/>
        <v>0</v>
      </c>
      <c r="K26" s="79">
        <f>E26/D26*1000</f>
        <v>28846.965192495125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7" ht="30.75" customHeight="1">
      <c r="A28" s="23" t="s">
        <v>4</v>
      </c>
      <c r="B28" s="45">
        <v>23</v>
      </c>
      <c r="C28" s="25" t="s">
        <v>37</v>
      </c>
      <c r="D28" s="46">
        <v>23</v>
      </c>
      <c r="E28" s="46">
        <f>F28+G28+H28</f>
        <v>1229.117</v>
      </c>
      <c r="F28" s="46">
        <v>29.524999999999999</v>
      </c>
      <c r="G28" s="46">
        <v>31.847000000000001</v>
      </c>
      <c r="H28" s="46">
        <v>1167.7449999999999</v>
      </c>
      <c r="I28" s="46"/>
      <c r="J28" s="46"/>
      <c r="K28" s="47">
        <f>(E28/D28)*1000</f>
        <v>53439.869565217392</v>
      </c>
      <c r="L28" s="46" t="s">
        <v>2</v>
      </c>
      <c r="M28" s="46" t="s">
        <v>2</v>
      </c>
      <c r="N28" s="24"/>
      <c r="O28" s="24"/>
      <c r="P28" s="24"/>
    </row>
    <row r="29" spans="1:17" ht="138" customHeight="1">
      <c r="A29" s="23" t="s">
        <v>43</v>
      </c>
      <c r="B29" s="45">
        <v>45.75</v>
      </c>
      <c r="C29" s="25" t="s">
        <v>37</v>
      </c>
      <c r="D29" s="46">
        <v>44</v>
      </c>
      <c r="E29" s="46">
        <f t="shared" ref="E29:E38" si="4">F29+G29+H29</f>
        <v>2682.1979999999999</v>
      </c>
      <c r="F29" s="46">
        <v>11.891999999999999</v>
      </c>
      <c r="G29" s="46"/>
      <c r="H29" s="46">
        <v>2670.306</v>
      </c>
      <c r="I29" s="46"/>
      <c r="J29" s="46"/>
      <c r="K29" s="47">
        <f t="shared" ref="K29:K49" si="5">(E29/D29)*1000</f>
        <v>60959.045454545456</v>
      </c>
      <c r="L29" s="46" t="s">
        <v>2</v>
      </c>
      <c r="M29" s="46" t="s">
        <v>2</v>
      </c>
      <c r="N29" s="24"/>
      <c r="O29" s="24"/>
      <c r="P29" s="24"/>
    </row>
    <row r="30" spans="1:17" ht="86.45" customHeight="1">
      <c r="A30" s="23" t="s">
        <v>54</v>
      </c>
      <c r="B30" s="45">
        <v>705.34</v>
      </c>
      <c r="C30" s="45">
        <v>17.149999999999999</v>
      </c>
      <c r="D30" s="46">
        <v>418</v>
      </c>
      <c r="E30" s="46">
        <f>F30+G30+H30</f>
        <v>14331.864030000001</v>
      </c>
      <c r="F30" s="46">
        <v>46.748199999999997</v>
      </c>
      <c r="G30" s="46">
        <v>326.35583000000003</v>
      </c>
      <c r="H30" s="46">
        <v>13958.76</v>
      </c>
      <c r="I30" s="46"/>
      <c r="J30" s="46"/>
      <c r="K30" s="82">
        <f>(E30/D30)*1000</f>
        <v>34286.756052631579</v>
      </c>
      <c r="L30" s="55">
        <f>(K30/28858)*100</f>
        <v>118.81196220331131</v>
      </c>
      <c r="M30" s="55">
        <f>(K30/28858)*100</f>
        <v>118.81196220331131</v>
      </c>
      <c r="N30" s="58" t="s">
        <v>58</v>
      </c>
      <c r="O30" s="24"/>
      <c r="P30" s="24"/>
      <c r="Q30" s="94">
        <f>28858-K30</f>
        <v>-5428.7560526315792</v>
      </c>
    </row>
    <row r="31" spans="1:17" ht="17.25" customHeight="1">
      <c r="A31" s="26" t="s">
        <v>26</v>
      </c>
      <c r="B31" s="45"/>
      <c r="C31" s="45"/>
      <c r="D31" s="46"/>
      <c r="E31" s="46"/>
      <c r="F31" s="46"/>
      <c r="G31" s="46"/>
      <c r="H31" s="46"/>
      <c r="I31" s="46"/>
      <c r="J31" s="46"/>
      <c r="K31" s="47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604.6</v>
      </c>
      <c r="C32" s="48">
        <v>17.149999999999999</v>
      </c>
      <c r="D32" s="101">
        <v>386.9</v>
      </c>
      <c r="E32" s="46">
        <f>F32+G32+H32</f>
        <v>13475.48783</v>
      </c>
      <c r="F32" s="52">
        <v>45.716000000000001</v>
      </c>
      <c r="G32" s="52">
        <v>326.35583000000003</v>
      </c>
      <c r="H32" s="52">
        <v>13103.415999999999</v>
      </c>
      <c r="I32" s="52"/>
      <c r="J32" s="52"/>
      <c r="K32" s="47">
        <f>(E32/D32)*1000</f>
        <v>34829.381829930215</v>
      </c>
      <c r="L32" s="55">
        <f>(K32/28858)*100</f>
        <v>120.69229270888562</v>
      </c>
      <c r="M32" s="55">
        <f>(K32/28858)*100</f>
        <v>120.69229270888562</v>
      </c>
      <c r="N32" s="57">
        <v>40.131540000000001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46">
        <f t="shared" ref="E33:E37" si="6">F33+G33+H33</f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46">
        <f t="shared" si="6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46">
        <f t="shared" si="6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46">
        <f t="shared" si="6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9.25</v>
      </c>
      <c r="C37" s="25" t="s">
        <v>37</v>
      </c>
      <c r="D37" s="103">
        <v>8.8000000000000007</v>
      </c>
      <c r="E37" s="46">
        <f t="shared" si="6"/>
        <v>224.58699999999999</v>
      </c>
      <c r="F37" s="46">
        <v>0</v>
      </c>
      <c r="G37" s="46"/>
      <c r="H37" s="46">
        <v>224.58699999999999</v>
      </c>
      <c r="I37" s="46"/>
      <c r="J37" s="46"/>
      <c r="K37" s="47">
        <f t="shared" si="5"/>
        <v>25521.25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398.2</v>
      </c>
      <c r="C38" s="25" t="s">
        <v>37</v>
      </c>
      <c r="D38" s="46">
        <v>327</v>
      </c>
      <c r="E38" s="46">
        <f t="shared" si="4"/>
        <v>5209.8230000000003</v>
      </c>
      <c r="F38" s="46"/>
      <c r="G38" s="46"/>
      <c r="H38" s="46">
        <v>5209.8230000000003</v>
      </c>
      <c r="I38" s="46"/>
      <c r="J38" s="46"/>
      <c r="K38" s="47">
        <f t="shared" si="5"/>
        <v>15932.180428134558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7">D42+D43+D44+D49</f>
        <v>75</v>
      </c>
      <c r="E40" s="28">
        <f>E42+E43+E44+E49</f>
        <v>2117.259</v>
      </c>
      <c r="F40" s="28">
        <f>F42+F43+F44+F49</f>
        <v>7.2279999999999998</v>
      </c>
      <c r="G40" s="28">
        <f t="shared" si="7"/>
        <v>0</v>
      </c>
      <c r="H40" s="28">
        <f t="shared" si="7"/>
        <v>0</v>
      </c>
      <c r="I40" s="28">
        <f>I42+I43+I44+I49</f>
        <v>2110.0309999999999</v>
      </c>
      <c r="J40" s="28">
        <f t="shared" ref="J40" si="8">J42+J43+J44+J49</f>
        <v>0</v>
      </c>
      <c r="K40" s="80">
        <f>E40/D40*1000</f>
        <v>28230.12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223.99799999999999</v>
      </c>
      <c r="F42" s="65">
        <v>3.2709999999999999</v>
      </c>
      <c r="G42" s="65"/>
      <c r="H42" s="65">
        <v>0</v>
      </c>
      <c r="I42" s="65">
        <v>220.727</v>
      </c>
      <c r="J42" s="65"/>
      <c r="K42" s="66">
        <f t="shared" si="5"/>
        <v>55999.5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175.79299999999998</v>
      </c>
      <c r="F43" s="65">
        <v>2.944</v>
      </c>
      <c r="G43" s="65"/>
      <c r="H43" s="65">
        <v>0</v>
      </c>
      <c r="I43" s="65">
        <v>172.84899999999999</v>
      </c>
      <c r="J43" s="65"/>
      <c r="K43" s="66">
        <f t="shared" si="5"/>
        <v>58597.666666666664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6.5</v>
      </c>
      <c r="D44" s="65">
        <v>41</v>
      </c>
      <c r="E44" s="65">
        <f t="shared" ref="E44:E49" si="9">F44+G44+H44+I44</f>
        <v>1228.24</v>
      </c>
      <c r="F44" s="65">
        <v>1.0129999999999999</v>
      </c>
      <c r="G44" s="65"/>
      <c r="H44" s="65">
        <v>0</v>
      </c>
      <c r="I44" s="65">
        <v>1227.2270000000001</v>
      </c>
      <c r="J44" s="65"/>
      <c r="K44" s="83">
        <f t="shared" si="5"/>
        <v>29957.073170731706</v>
      </c>
      <c r="L44" s="69">
        <f>(K44/28858)*100</f>
        <v>103.80855627809171</v>
      </c>
      <c r="M44" s="69">
        <f>(K44/28858)*100</f>
        <v>103.80855627809171</v>
      </c>
      <c r="N44" s="60"/>
      <c r="O44" s="60"/>
      <c r="P44" s="60"/>
      <c r="Q44" s="100">
        <f>28858-K44</f>
        <v>-1099.0731707317063</v>
      </c>
    </row>
    <row r="45" spans="1:17" ht="18.75" hidden="1">
      <c r="A45" s="27" t="s">
        <v>42</v>
      </c>
      <c r="B45" s="62"/>
      <c r="C45" s="32" t="s">
        <v>37</v>
      </c>
      <c r="D45" s="65"/>
      <c r="E45" s="65">
        <f t="shared" si="9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65">
        <f t="shared" si="9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65">
        <f t="shared" si="9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65">
        <f t="shared" si="9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27</v>
      </c>
      <c r="E49" s="65">
        <f t="shared" si="9"/>
        <v>489.22800000000001</v>
      </c>
      <c r="F49" s="65">
        <v>0</v>
      </c>
      <c r="G49" s="65"/>
      <c r="H49" s="65">
        <v>0</v>
      </c>
      <c r="I49" s="65">
        <v>489.22800000000001</v>
      </c>
      <c r="J49" s="65"/>
      <c r="K49" s="66">
        <f t="shared" si="5"/>
        <v>18119.555555555558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147" t="s">
        <v>55</v>
      </c>
      <c r="B50" s="147"/>
      <c r="C50" s="147"/>
      <c r="D50" s="147"/>
      <c r="E50" s="147"/>
      <c r="F50" s="147"/>
      <c r="G50" s="147"/>
      <c r="H50" s="147"/>
      <c r="I50" s="117"/>
      <c r="J50" s="1"/>
      <c r="K50" s="67"/>
      <c r="L50" s="4"/>
      <c r="M50" s="4"/>
      <c r="N50" s="11"/>
      <c r="O50" s="11"/>
      <c r="P50" s="11"/>
    </row>
    <row r="51" spans="1:16" ht="19.5" customHeight="1">
      <c r="A51" s="117"/>
      <c r="B51" s="117"/>
      <c r="C51" s="117"/>
      <c r="D51" s="117"/>
      <c r="E51" s="117"/>
      <c r="F51" s="117"/>
      <c r="G51" s="13"/>
      <c r="H51" s="117"/>
      <c r="I51" s="117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116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115"/>
      <c r="H53" s="2"/>
      <c r="I53" s="2"/>
      <c r="J53" s="2"/>
      <c r="K53" s="35"/>
    </row>
    <row r="54" spans="1:16" ht="18.75">
      <c r="A54" s="115" t="s">
        <v>9</v>
      </c>
      <c r="B54" s="2"/>
      <c r="C54" s="2"/>
      <c r="D54" s="2"/>
      <c r="E54" s="2"/>
      <c r="F54" s="2"/>
      <c r="G54" s="115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A7:P7"/>
    <mergeCell ref="A2:P2"/>
    <mergeCell ref="A3:P3"/>
    <mergeCell ref="A4:P4"/>
    <mergeCell ref="A5:P5"/>
    <mergeCell ref="A6:P6"/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</mergeCells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Q69"/>
  <sheetViews>
    <sheetView view="pageBreakPreview" topLeftCell="A37" zoomScale="66" zoomScaleSheetLayoutView="66" workbookViewId="0">
      <selection activeCell="A37" sqref="A1:XFD1048576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68"/>
      <c r="M1" s="3"/>
    </row>
    <row r="2" spans="1:16" ht="18.75">
      <c r="A2" s="139" t="s">
        <v>40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</row>
    <row r="3" spans="1:16" ht="18.75">
      <c r="A3" s="139" t="s">
        <v>48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ht="18.75">
      <c r="A4" s="155" t="s">
        <v>65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16">
      <c r="A5" s="141" t="s">
        <v>10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16" ht="18.75">
      <c r="A6" s="142" t="s">
        <v>49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</row>
    <row r="7" spans="1:16" ht="15.75">
      <c r="A7" s="143" t="s">
        <v>25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</row>
    <row r="8" spans="1:16">
      <c r="K8" s="68"/>
    </row>
    <row r="9" spans="1:16" ht="27" customHeight="1">
      <c r="A9" s="133" t="s">
        <v>11</v>
      </c>
      <c r="B9" s="137" t="s">
        <v>27</v>
      </c>
      <c r="C9" s="138"/>
      <c r="D9" s="134" t="s">
        <v>12</v>
      </c>
      <c r="E9" s="137" t="s">
        <v>52</v>
      </c>
      <c r="F9" s="144"/>
      <c r="G9" s="144"/>
      <c r="H9" s="144"/>
      <c r="I9" s="144"/>
      <c r="J9" s="144"/>
      <c r="K9" s="148" t="s">
        <v>13</v>
      </c>
      <c r="L9" s="151" t="s">
        <v>29</v>
      </c>
      <c r="M9" s="151" t="s">
        <v>30</v>
      </c>
      <c r="N9" s="132" t="s">
        <v>31</v>
      </c>
      <c r="O9" s="132"/>
      <c r="P9" s="132"/>
    </row>
    <row r="10" spans="1:16" ht="88.5" customHeight="1">
      <c r="A10" s="133"/>
      <c r="B10" s="134" t="s">
        <v>21</v>
      </c>
      <c r="C10" s="134" t="s">
        <v>41</v>
      </c>
      <c r="D10" s="154"/>
      <c r="E10" s="134" t="s">
        <v>21</v>
      </c>
      <c r="F10" s="135" t="s">
        <v>20</v>
      </c>
      <c r="G10" s="144"/>
      <c r="H10" s="144"/>
      <c r="I10" s="7"/>
      <c r="J10" s="134" t="s">
        <v>19</v>
      </c>
      <c r="K10" s="149"/>
      <c r="L10" s="152"/>
      <c r="M10" s="152"/>
      <c r="N10" s="132"/>
      <c r="O10" s="132"/>
      <c r="P10" s="132"/>
    </row>
    <row r="11" spans="1:16" ht="276" customHeight="1">
      <c r="A11" s="133"/>
      <c r="B11" s="146"/>
      <c r="C11" s="146"/>
      <c r="D11" s="154"/>
      <c r="E11" s="145"/>
      <c r="F11" s="123" t="s">
        <v>24</v>
      </c>
      <c r="G11" s="123" t="s">
        <v>22</v>
      </c>
      <c r="H11" s="5" t="s">
        <v>23</v>
      </c>
      <c r="I11" s="5" t="s">
        <v>44</v>
      </c>
      <c r="J11" s="146"/>
      <c r="K11" s="150"/>
      <c r="L11" s="153"/>
      <c r="M11" s="153"/>
      <c r="N11" s="8" t="s">
        <v>45</v>
      </c>
      <c r="O11" s="8" t="s">
        <v>46</v>
      </c>
      <c r="P11" s="8" t="s">
        <v>47</v>
      </c>
    </row>
    <row r="12" spans="1:16" ht="19.5" customHeight="1">
      <c r="A12" s="134"/>
      <c r="B12" s="135" t="s">
        <v>28</v>
      </c>
      <c r="C12" s="136"/>
      <c r="D12" s="119" t="s">
        <v>0</v>
      </c>
      <c r="E12" s="119" t="s">
        <v>1</v>
      </c>
      <c r="F12" s="119" t="s">
        <v>1</v>
      </c>
      <c r="G12" s="119" t="s">
        <v>1</v>
      </c>
      <c r="H12" s="119" t="s">
        <v>1</v>
      </c>
      <c r="I12" s="119" t="s">
        <v>1</v>
      </c>
      <c r="J12" s="119" t="s">
        <v>1</v>
      </c>
      <c r="K12" s="70" t="s">
        <v>18</v>
      </c>
      <c r="L12" s="119" t="s">
        <v>17</v>
      </c>
      <c r="M12" s="119" t="s">
        <v>17</v>
      </c>
      <c r="N12" s="119" t="s">
        <v>1</v>
      </c>
      <c r="O12" s="119" t="s">
        <v>1</v>
      </c>
      <c r="P12" s="119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680</v>
      </c>
      <c r="E15" s="124">
        <f>E17+E18+E19+E24</f>
        <v>16278.553</v>
      </c>
      <c r="F15" s="38">
        <f t="shared" si="0"/>
        <v>9.104000000000001</v>
      </c>
      <c r="G15" s="38">
        <f>G17+G18+G19+G24</f>
        <v>153.6</v>
      </c>
      <c r="H15" s="38">
        <f>H17+H18+H19+H24</f>
        <v>12110.705</v>
      </c>
      <c r="I15" s="38">
        <f t="shared" si="0"/>
        <v>4005.1439999999998</v>
      </c>
      <c r="J15" s="38">
        <f t="shared" si="0"/>
        <v>0</v>
      </c>
      <c r="K15" s="78">
        <f>E15/D15*1000</f>
        <v>23939.048529411764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435.12</v>
      </c>
      <c r="F17" s="39">
        <v>0</v>
      </c>
      <c r="G17" s="39">
        <v>9.0760000000000005</v>
      </c>
      <c r="H17" s="39">
        <v>426.04399999999998</v>
      </c>
      <c r="I17" s="39"/>
      <c r="J17" s="39"/>
      <c r="K17" s="40">
        <f>(E17/D17)*1000</f>
        <v>36260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24</v>
      </c>
      <c r="C18" s="16" t="s">
        <v>37</v>
      </c>
      <c r="D18" s="39">
        <v>24</v>
      </c>
      <c r="E18" s="43">
        <f>F18+G18+H18+J18</f>
        <v>935.38700000000006</v>
      </c>
      <c r="F18" s="43">
        <v>6.0650000000000004</v>
      </c>
      <c r="G18" s="39"/>
      <c r="H18" s="39">
        <v>929.322</v>
      </c>
      <c r="I18" s="39"/>
      <c r="J18" s="39"/>
      <c r="K18" s="40">
        <f t="shared" ref="K18:K24" si="1">(E18/D18)*1000</f>
        <v>38974.458333333336</v>
      </c>
      <c r="L18" s="39" t="s">
        <v>2</v>
      </c>
      <c r="M18" s="39" t="s">
        <v>2</v>
      </c>
      <c r="N18" s="19"/>
      <c r="O18" s="19"/>
      <c r="P18" s="19"/>
    </row>
    <row r="19" spans="1:17" ht="62.45" customHeight="1">
      <c r="A19" s="20" t="s">
        <v>32</v>
      </c>
      <c r="B19" s="38">
        <v>270.85000000000002</v>
      </c>
      <c r="C19" s="38">
        <v>7.5</v>
      </c>
      <c r="D19" s="39">
        <v>226</v>
      </c>
      <c r="E19" s="39">
        <f>F19+G19+H19+J19</f>
        <v>6097.7269999999999</v>
      </c>
      <c r="F19" s="39">
        <v>3.0390000000000001</v>
      </c>
      <c r="G19" s="39">
        <v>144.524</v>
      </c>
      <c r="H19" s="39">
        <v>5950.1639999999998</v>
      </c>
      <c r="I19" s="39">
        <v>0</v>
      </c>
      <c r="J19" s="39"/>
      <c r="K19" s="81">
        <f t="shared" si="1"/>
        <v>26981.092920353982</v>
      </c>
      <c r="L19" s="43">
        <f>(K19/26715)*100</f>
        <v>100.9960431231667</v>
      </c>
      <c r="M19" s="43">
        <f>(K19/26715)*100</f>
        <v>100.9960431231667</v>
      </c>
      <c r="N19" s="56">
        <v>20.091750000000001</v>
      </c>
      <c r="O19" s="19"/>
      <c r="P19" s="19"/>
      <c r="Q19" s="94">
        <f>26715-K19</f>
        <v>-266.09292035398175</v>
      </c>
    </row>
    <row r="20" spans="1:17" ht="18.75" hidden="1">
      <c r="A20" s="20" t="s">
        <v>42</v>
      </c>
      <c r="B20" s="38"/>
      <c r="C20" s="16" t="s">
        <v>37</v>
      </c>
      <c r="D20" s="39"/>
      <c r="E20" s="39">
        <f t="shared" ref="E20:E23" si="2">F20+G20+H20+J20</f>
        <v>0</v>
      </c>
      <c r="F20" s="39"/>
      <c r="G20" s="39"/>
      <c r="H20" s="39"/>
      <c r="I20" s="39"/>
      <c r="J20" s="39"/>
      <c r="K20" s="40" t="e">
        <f t="shared" si="1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39">
        <f t="shared" si="2"/>
        <v>0</v>
      </c>
      <c r="F21" s="39"/>
      <c r="G21" s="39"/>
      <c r="H21" s="39"/>
      <c r="I21" s="39"/>
      <c r="J21" s="39"/>
      <c r="K21" s="40" t="e">
        <f t="shared" si="1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39">
        <f t="shared" si="2"/>
        <v>0</v>
      </c>
      <c r="F22" s="39"/>
      <c r="G22" s="39"/>
      <c r="H22" s="39"/>
      <c r="I22" s="39"/>
      <c r="J22" s="39"/>
      <c r="K22" s="40" t="e">
        <f t="shared" si="1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39">
        <f t="shared" si="2"/>
        <v>0</v>
      </c>
      <c r="F23" s="39"/>
      <c r="G23" s="39"/>
      <c r="H23" s="39"/>
      <c r="I23" s="39"/>
      <c r="J23" s="39"/>
      <c r="K23" s="40" t="e">
        <f t="shared" si="1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16" t="s">
        <v>37</v>
      </c>
      <c r="D24" s="39">
        <v>418</v>
      </c>
      <c r="E24" s="39">
        <f>H24+I24</f>
        <v>8810.3189999999995</v>
      </c>
      <c r="F24" s="39">
        <v>0</v>
      </c>
      <c r="G24" s="39"/>
      <c r="H24" s="39">
        <v>4805.1750000000002</v>
      </c>
      <c r="I24" s="39">
        <v>4005.1439999999998</v>
      </c>
      <c r="J24" s="39"/>
      <c r="K24" s="40">
        <f t="shared" si="1"/>
        <v>21077.31818181818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1181.54</v>
      </c>
      <c r="C26" s="25" t="s">
        <v>37</v>
      </c>
      <c r="D26" s="102">
        <f>D28+D29+D30+D37+D38</f>
        <v>855.8</v>
      </c>
      <c r="E26" s="45">
        <f t="shared" ref="E26:J26" si="3">E28+E29+E30+E37+E38</f>
        <v>42989.631999999998</v>
      </c>
      <c r="F26" s="45">
        <f t="shared" si="3"/>
        <v>127.637</v>
      </c>
      <c r="G26" s="45">
        <f>G28+G29+G30+G37+G38</f>
        <v>342.52</v>
      </c>
      <c r="H26" s="45">
        <f>H28+H29+H30+H37+H38</f>
        <v>42519.474999999999</v>
      </c>
      <c r="I26" s="45">
        <f t="shared" si="3"/>
        <v>0</v>
      </c>
      <c r="J26" s="45">
        <f t="shared" si="3"/>
        <v>0</v>
      </c>
      <c r="K26" s="79">
        <f>E26/D26*1000</f>
        <v>50233.269455480251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7" ht="24.6" customHeight="1">
      <c r="A28" s="23" t="s">
        <v>4</v>
      </c>
      <c r="B28" s="45">
        <v>23</v>
      </c>
      <c r="C28" s="25" t="s">
        <v>37</v>
      </c>
      <c r="D28" s="46">
        <v>23</v>
      </c>
      <c r="E28" s="46">
        <f>F28+G28+H28</f>
        <v>2037.49</v>
      </c>
      <c r="F28" s="46">
        <v>29.524999999999999</v>
      </c>
      <c r="G28" s="46">
        <v>21.07</v>
      </c>
      <c r="H28" s="46">
        <v>1986.895</v>
      </c>
      <c r="I28" s="46"/>
      <c r="J28" s="46"/>
      <c r="K28" s="47">
        <f>(E28/D28)*1000</f>
        <v>88586.521739130432</v>
      </c>
      <c r="L28" s="46" t="s">
        <v>2</v>
      </c>
      <c r="M28" s="46" t="s">
        <v>2</v>
      </c>
      <c r="N28" s="24"/>
      <c r="O28" s="24"/>
      <c r="P28" s="24"/>
    </row>
    <row r="29" spans="1:17" ht="127.5" customHeight="1">
      <c r="A29" s="23" t="s">
        <v>43</v>
      </c>
      <c r="B29" s="45">
        <v>45.75</v>
      </c>
      <c r="C29" s="25" t="s">
        <v>37</v>
      </c>
      <c r="D29" s="46">
        <v>46</v>
      </c>
      <c r="E29" s="46">
        <f t="shared" ref="E29:E38" si="4">F29+G29+H29</f>
        <v>5891.4229999999998</v>
      </c>
      <c r="F29" s="46">
        <v>51.363999999999997</v>
      </c>
      <c r="G29" s="46">
        <v>0</v>
      </c>
      <c r="H29" s="46">
        <v>5840.0590000000002</v>
      </c>
      <c r="I29" s="46"/>
      <c r="J29" s="46"/>
      <c r="K29" s="47">
        <f t="shared" ref="K29:K49" si="5">(E29/D29)*1000</f>
        <v>128074.41304347824</v>
      </c>
      <c r="L29" s="46" t="s">
        <v>2</v>
      </c>
      <c r="M29" s="46" t="s">
        <v>2</v>
      </c>
      <c r="N29" s="24"/>
      <c r="O29" s="24"/>
      <c r="P29" s="24"/>
    </row>
    <row r="30" spans="1:17" ht="80.099999999999994" customHeight="1">
      <c r="A30" s="23" t="s">
        <v>54</v>
      </c>
      <c r="B30" s="45">
        <v>705.34</v>
      </c>
      <c r="C30" s="45">
        <v>17.149999999999999</v>
      </c>
      <c r="D30" s="46">
        <v>451</v>
      </c>
      <c r="E30" s="46">
        <f>F30+G30+H30</f>
        <v>29155.148000000001</v>
      </c>
      <c r="F30" s="46">
        <v>46.747999999999998</v>
      </c>
      <c r="G30" s="46">
        <v>321.45</v>
      </c>
      <c r="H30" s="46">
        <v>28786.95</v>
      </c>
      <c r="I30" s="46"/>
      <c r="J30" s="46"/>
      <c r="K30" s="82">
        <f>(E30/D30)*1000</f>
        <v>64645.560975609755</v>
      </c>
      <c r="L30" s="55">
        <f>(K30/28858)*100</f>
        <v>224.01261686745357</v>
      </c>
      <c r="M30" s="55">
        <f>(K30/28858)*100</f>
        <v>224.01261686745357</v>
      </c>
      <c r="N30" s="58" t="s">
        <v>58</v>
      </c>
      <c r="O30" s="24"/>
      <c r="P30" s="24"/>
      <c r="Q30" s="126">
        <f>28858-K30</f>
        <v>-35787.560975609755</v>
      </c>
    </row>
    <row r="31" spans="1:17" ht="17.25" customHeight="1">
      <c r="A31" s="26" t="s">
        <v>26</v>
      </c>
      <c r="B31" s="45"/>
      <c r="C31" s="45"/>
      <c r="D31" s="46"/>
      <c r="E31" s="46"/>
      <c r="F31" s="46"/>
      <c r="G31" s="46"/>
      <c r="H31" s="46"/>
      <c r="I31" s="46"/>
      <c r="J31" s="46"/>
      <c r="K31" s="47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604.6</v>
      </c>
      <c r="C32" s="48">
        <v>17.149999999999999</v>
      </c>
      <c r="D32" s="101">
        <v>419.9</v>
      </c>
      <c r="E32" s="46">
        <f>F32+G32+H32</f>
        <v>26848.059000000001</v>
      </c>
      <c r="F32" s="52">
        <v>45.716000000000001</v>
      </c>
      <c r="G32" s="52">
        <v>321.45</v>
      </c>
      <c r="H32" s="52">
        <v>26480.893</v>
      </c>
      <c r="I32" s="52"/>
      <c r="J32" s="52"/>
      <c r="K32" s="47">
        <f>(E32/D32)*1000</f>
        <v>63939.173612764949</v>
      </c>
      <c r="L32" s="55">
        <f>(K32/28858)*100</f>
        <v>221.56481257455454</v>
      </c>
      <c r="M32" s="55">
        <f>(K32/28858)*100</f>
        <v>221.56481257455454</v>
      </c>
      <c r="N32" s="57">
        <v>40.131540000000001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46">
        <f t="shared" ref="E33:E36" si="6">F33+G33+H33</f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46">
        <f t="shared" si="6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46">
        <f t="shared" si="6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46">
        <f t="shared" si="6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9.25</v>
      </c>
      <c r="C37" s="25" t="s">
        <v>37</v>
      </c>
      <c r="D37" s="103">
        <v>8.8000000000000007</v>
      </c>
      <c r="E37" s="46">
        <f t="shared" si="4"/>
        <v>335.19299999999998</v>
      </c>
      <c r="F37" s="46">
        <v>0</v>
      </c>
      <c r="G37" s="46">
        <v>0</v>
      </c>
      <c r="H37" s="46">
        <v>335.19299999999998</v>
      </c>
      <c r="I37" s="46"/>
      <c r="J37" s="46"/>
      <c r="K37" s="47">
        <f t="shared" si="5"/>
        <v>38090.113636363632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398.2</v>
      </c>
      <c r="C38" s="25" t="s">
        <v>37</v>
      </c>
      <c r="D38" s="46">
        <v>327</v>
      </c>
      <c r="E38" s="46">
        <f t="shared" si="4"/>
        <v>5570.3779999999997</v>
      </c>
      <c r="F38" s="46">
        <v>0</v>
      </c>
      <c r="G38" s="46">
        <v>0</v>
      </c>
      <c r="H38" s="46">
        <v>5570.3779999999997</v>
      </c>
      <c r="I38" s="46"/>
      <c r="J38" s="46"/>
      <c r="K38" s="47">
        <f t="shared" si="5"/>
        <v>17034.795107033638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7">D42+D43+D44+D49</f>
        <v>74</v>
      </c>
      <c r="E40" s="28">
        <f>E42+E43+E44+E49</f>
        <v>3328.4209999999998</v>
      </c>
      <c r="F40" s="28">
        <f t="shared" si="7"/>
        <v>10.183</v>
      </c>
      <c r="G40" s="28">
        <f t="shared" si="7"/>
        <v>0</v>
      </c>
      <c r="H40" s="28">
        <f t="shared" si="7"/>
        <v>0</v>
      </c>
      <c r="I40" s="28">
        <f>I42+I43+I44+I49</f>
        <v>3318.2379999999998</v>
      </c>
      <c r="J40" s="28">
        <f t="shared" ref="J40" si="8">J42+J43+J44+J49</f>
        <v>0</v>
      </c>
      <c r="K40" s="80">
        <f>E40/D40*1000</f>
        <v>44978.66216216216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157.67599999999999</v>
      </c>
      <c r="F42" s="65">
        <v>3.2709999999999999</v>
      </c>
      <c r="G42" s="65">
        <v>0</v>
      </c>
      <c r="H42" s="65">
        <v>0</v>
      </c>
      <c r="I42" s="65">
        <v>154.405</v>
      </c>
      <c r="J42" s="65"/>
      <c r="K42" s="66">
        <f t="shared" si="5"/>
        <v>39419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157.21699999999998</v>
      </c>
      <c r="F43" s="65">
        <v>2.944</v>
      </c>
      <c r="G43" s="65">
        <v>0</v>
      </c>
      <c r="H43" s="65">
        <v>0</v>
      </c>
      <c r="I43" s="65">
        <v>154.273</v>
      </c>
      <c r="J43" s="65"/>
      <c r="K43" s="66">
        <f t="shared" si="5"/>
        <v>52405.666666666664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6.5</v>
      </c>
      <c r="D44" s="65">
        <v>40</v>
      </c>
      <c r="E44" s="65">
        <f t="shared" ref="E44:E49" si="9">F44+G44+H44+I44</f>
        <v>2485.1929999999998</v>
      </c>
      <c r="F44" s="65">
        <v>3.968</v>
      </c>
      <c r="G44" s="65">
        <v>0</v>
      </c>
      <c r="H44" s="65">
        <v>0</v>
      </c>
      <c r="I44" s="65">
        <v>2481.2249999999999</v>
      </c>
      <c r="J44" s="65"/>
      <c r="K44" s="83">
        <f t="shared" si="5"/>
        <v>62129.824999999997</v>
      </c>
      <c r="L44" s="69">
        <f>(K44/28858)*100</f>
        <v>215.29497886201398</v>
      </c>
      <c r="M44" s="69">
        <f>(K44/28858)*100</f>
        <v>215.29497886201398</v>
      </c>
      <c r="N44" s="60"/>
      <c r="O44" s="60"/>
      <c r="P44" s="60"/>
      <c r="Q44" s="100">
        <f>28858-K44</f>
        <v>-33271.824999999997</v>
      </c>
    </row>
    <row r="45" spans="1:17" ht="18.75" hidden="1">
      <c r="A45" s="27" t="s">
        <v>42</v>
      </c>
      <c r="B45" s="62"/>
      <c r="C45" s="32" t="s">
        <v>37</v>
      </c>
      <c r="D45" s="65"/>
      <c r="E45" s="65">
        <f t="shared" si="9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65">
        <f t="shared" si="9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65">
        <f t="shared" si="9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65">
        <f t="shared" si="9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27</v>
      </c>
      <c r="E49" s="65">
        <f t="shared" si="9"/>
        <v>528.33500000000004</v>
      </c>
      <c r="F49" s="65">
        <v>0</v>
      </c>
      <c r="G49" s="65">
        <v>0</v>
      </c>
      <c r="H49" s="65">
        <v>0</v>
      </c>
      <c r="I49" s="65">
        <v>528.33500000000004</v>
      </c>
      <c r="J49" s="65"/>
      <c r="K49" s="66">
        <f t="shared" si="5"/>
        <v>19567.962962962967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147" t="s">
        <v>55</v>
      </c>
      <c r="B50" s="147"/>
      <c r="C50" s="147"/>
      <c r="D50" s="147"/>
      <c r="E50" s="147"/>
      <c r="F50" s="147"/>
      <c r="G50" s="147"/>
      <c r="H50" s="147"/>
      <c r="I50" s="122"/>
      <c r="J50" s="1"/>
      <c r="K50" s="67"/>
      <c r="L50" s="4"/>
      <c r="M50" s="4"/>
      <c r="N50" s="11"/>
      <c r="O50" s="11"/>
      <c r="P50" s="11"/>
    </row>
    <row r="51" spans="1:16" ht="19.5" customHeight="1">
      <c r="A51" s="122"/>
      <c r="B51" s="122"/>
      <c r="C51" s="122"/>
      <c r="D51" s="122"/>
      <c r="E51" s="122"/>
      <c r="F51" s="122"/>
      <c r="G51" s="13"/>
      <c r="H51" s="122"/>
      <c r="I51" s="122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121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120"/>
      <c r="H53" s="2"/>
      <c r="I53" s="2"/>
      <c r="J53" s="2"/>
      <c r="K53" s="35"/>
    </row>
    <row r="54" spans="1:16" ht="18.75">
      <c r="A54" s="120" t="s">
        <v>9</v>
      </c>
      <c r="B54" s="2"/>
      <c r="C54" s="2"/>
      <c r="D54" s="2"/>
      <c r="E54" s="2"/>
      <c r="F54" s="2"/>
      <c r="G54" s="120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A7:P7"/>
    <mergeCell ref="A2:P2"/>
    <mergeCell ref="A3:P3"/>
    <mergeCell ref="A4:P4"/>
    <mergeCell ref="A5:P5"/>
    <mergeCell ref="A6:P6"/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</mergeCells>
  <pageMargins left="0.70866141732283472" right="0.70866141732283472" top="0.74803149606299213" bottom="0.74803149606299213" header="0.31496062992125984" footer="0.31496062992125984"/>
  <pageSetup paperSize="9" scale="45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Q69"/>
  <sheetViews>
    <sheetView tabSelected="1" view="pageBreakPreview" zoomScale="60" workbookViewId="0">
      <selection activeCell="A32" sqref="A32:XFD32"/>
    </sheetView>
  </sheetViews>
  <sheetFormatPr defaultColWidth="8.7109375" defaultRowHeight="15"/>
  <cols>
    <col min="1" max="1" width="30.140625" style="10" customWidth="1"/>
    <col min="2" max="2" width="15.5703125" style="10" customWidth="1"/>
    <col min="3" max="3" width="17.42578125" style="10" customWidth="1"/>
    <col min="4" max="4" width="18" style="10" customWidth="1"/>
    <col min="5" max="5" width="14.42578125" style="10" customWidth="1"/>
    <col min="6" max="6" width="17.42578125" style="10" customWidth="1"/>
    <col min="7" max="7" width="26.28515625" style="12" customWidth="1"/>
    <col min="8" max="9" width="12.5703125" style="10" customWidth="1"/>
    <col min="10" max="10" width="15.28515625" style="10" customWidth="1"/>
    <col min="11" max="11" width="16.7109375" style="36" customWidth="1"/>
    <col min="12" max="12" width="14.28515625" style="10" customWidth="1"/>
    <col min="13" max="13" width="14.140625" style="10" customWidth="1"/>
    <col min="14" max="14" width="17.28515625" style="10" customWidth="1"/>
    <col min="15" max="15" width="16.7109375" style="10" customWidth="1"/>
    <col min="16" max="16" width="16" style="10" customWidth="1"/>
    <col min="17" max="17" width="9.42578125" style="10" bestFit="1" customWidth="1"/>
    <col min="18" max="16384" width="8.7109375" style="10"/>
  </cols>
  <sheetData>
    <row r="1" spans="1:16">
      <c r="K1" s="68"/>
      <c r="M1" s="3"/>
    </row>
    <row r="2" spans="1:16" ht="18.75">
      <c r="A2" s="139" t="s">
        <v>40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</row>
    <row r="3" spans="1:16" ht="18.75">
      <c r="A3" s="139" t="s">
        <v>48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</row>
    <row r="4" spans="1:16" ht="18.75">
      <c r="A4" s="155" t="s">
        <v>66</v>
      </c>
      <c r="B4" s="139"/>
      <c r="C4" s="139"/>
      <c r="D4" s="139"/>
      <c r="E4" s="139"/>
      <c r="F4" s="139"/>
      <c r="G4" s="139"/>
      <c r="H4" s="139"/>
      <c r="I4" s="139"/>
      <c r="J4" s="139"/>
      <c r="K4" s="139"/>
      <c r="L4" s="139"/>
      <c r="M4" s="139"/>
      <c r="N4" s="139"/>
      <c r="O4" s="139"/>
      <c r="P4" s="139"/>
    </row>
    <row r="5" spans="1:16">
      <c r="A5" s="141" t="s">
        <v>10</v>
      </c>
      <c r="B5" s="141"/>
      <c r="C5" s="141"/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</row>
    <row r="6" spans="1:16" ht="18.75">
      <c r="A6" s="142" t="s">
        <v>49</v>
      </c>
      <c r="B6" s="142"/>
      <c r="C6" s="142"/>
      <c r="D6" s="142"/>
      <c r="E6" s="142"/>
      <c r="F6" s="142"/>
      <c r="G6" s="142"/>
      <c r="H6" s="142"/>
      <c r="I6" s="142"/>
      <c r="J6" s="142"/>
      <c r="K6" s="142"/>
      <c r="L6" s="142"/>
      <c r="M6" s="142"/>
      <c r="N6" s="142"/>
      <c r="O6" s="142"/>
      <c r="P6" s="142"/>
    </row>
    <row r="7" spans="1:16" ht="15.75">
      <c r="A7" s="143" t="s">
        <v>25</v>
      </c>
      <c r="B7" s="143"/>
      <c r="C7" s="143"/>
      <c r="D7" s="143"/>
      <c r="E7" s="143"/>
      <c r="F7" s="143"/>
      <c r="G7" s="143"/>
      <c r="H7" s="143"/>
      <c r="I7" s="143"/>
      <c r="J7" s="143"/>
      <c r="K7" s="143"/>
      <c r="L7" s="143"/>
      <c r="M7" s="143"/>
      <c r="N7" s="143"/>
      <c r="O7" s="143"/>
      <c r="P7" s="143"/>
    </row>
    <row r="8" spans="1:16">
      <c r="K8" s="68"/>
    </row>
    <row r="9" spans="1:16" ht="27" customHeight="1">
      <c r="A9" s="133" t="s">
        <v>11</v>
      </c>
      <c r="B9" s="137" t="s">
        <v>27</v>
      </c>
      <c r="C9" s="138"/>
      <c r="D9" s="134" t="s">
        <v>12</v>
      </c>
      <c r="E9" s="137" t="s">
        <v>52</v>
      </c>
      <c r="F9" s="144"/>
      <c r="G9" s="144"/>
      <c r="H9" s="144"/>
      <c r="I9" s="144"/>
      <c r="J9" s="144"/>
      <c r="K9" s="148" t="s">
        <v>13</v>
      </c>
      <c r="L9" s="151" t="s">
        <v>29</v>
      </c>
      <c r="M9" s="151" t="s">
        <v>30</v>
      </c>
      <c r="N9" s="132" t="s">
        <v>31</v>
      </c>
      <c r="O9" s="132"/>
      <c r="P9" s="132"/>
    </row>
    <row r="10" spans="1:16" ht="88.5" customHeight="1">
      <c r="A10" s="133"/>
      <c r="B10" s="134" t="s">
        <v>21</v>
      </c>
      <c r="C10" s="134" t="s">
        <v>41</v>
      </c>
      <c r="D10" s="154"/>
      <c r="E10" s="134" t="s">
        <v>21</v>
      </c>
      <c r="F10" s="135" t="s">
        <v>20</v>
      </c>
      <c r="G10" s="144"/>
      <c r="H10" s="144"/>
      <c r="I10" s="7"/>
      <c r="J10" s="134" t="s">
        <v>19</v>
      </c>
      <c r="K10" s="149"/>
      <c r="L10" s="152"/>
      <c r="M10" s="152"/>
      <c r="N10" s="132"/>
      <c r="O10" s="132"/>
      <c r="P10" s="132"/>
    </row>
    <row r="11" spans="1:16" ht="276" customHeight="1">
      <c r="A11" s="133"/>
      <c r="B11" s="146"/>
      <c r="C11" s="146"/>
      <c r="D11" s="154"/>
      <c r="E11" s="145"/>
      <c r="F11" s="131" t="s">
        <v>24</v>
      </c>
      <c r="G11" s="131" t="s">
        <v>22</v>
      </c>
      <c r="H11" s="5" t="s">
        <v>23</v>
      </c>
      <c r="I11" s="5" t="s">
        <v>44</v>
      </c>
      <c r="J11" s="146"/>
      <c r="K11" s="150"/>
      <c r="L11" s="153"/>
      <c r="M11" s="153"/>
      <c r="N11" s="8" t="s">
        <v>45</v>
      </c>
      <c r="O11" s="8" t="s">
        <v>46</v>
      </c>
      <c r="P11" s="8" t="s">
        <v>47</v>
      </c>
    </row>
    <row r="12" spans="1:16" ht="19.5" customHeight="1">
      <c r="A12" s="134"/>
      <c r="B12" s="135" t="s">
        <v>28</v>
      </c>
      <c r="C12" s="136"/>
      <c r="D12" s="127" t="s">
        <v>0</v>
      </c>
      <c r="E12" s="127" t="s">
        <v>1</v>
      </c>
      <c r="F12" s="127" t="s">
        <v>1</v>
      </c>
      <c r="G12" s="127" t="s">
        <v>1</v>
      </c>
      <c r="H12" s="127" t="s">
        <v>1</v>
      </c>
      <c r="I12" s="127" t="s">
        <v>1</v>
      </c>
      <c r="J12" s="127" t="s">
        <v>1</v>
      </c>
      <c r="K12" s="70" t="s">
        <v>18</v>
      </c>
      <c r="L12" s="127" t="s">
        <v>17</v>
      </c>
      <c r="M12" s="127" t="s">
        <v>17</v>
      </c>
      <c r="N12" s="127" t="s">
        <v>1</v>
      </c>
      <c r="O12" s="127" t="s">
        <v>1</v>
      </c>
      <c r="P12" s="127" t="s">
        <v>1</v>
      </c>
    </row>
    <row r="13" spans="1:16" ht="15.75">
      <c r="A13" s="6">
        <v>1</v>
      </c>
      <c r="B13" s="6">
        <v>2</v>
      </c>
      <c r="C13" s="6">
        <v>3</v>
      </c>
      <c r="D13" s="6">
        <v>4</v>
      </c>
      <c r="E13" s="6">
        <v>5</v>
      </c>
      <c r="F13" s="6">
        <v>6</v>
      </c>
      <c r="G13" s="6">
        <v>7</v>
      </c>
      <c r="H13" s="6">
        <v>8</v>
      </c>
      <c r="I13" s="6">
        <v>9</v>
      </c>
      <c r="J13" s="6">
        <v>10</v>
      </c>
      <c r="K13" s="71">
        <v>11</v>
      </c>
      <c r="L13" s="6">
        <v>12</v>
      </c>
      <c r="M13" s="6">
        <v>13</v>
      </c>
      <c r="N13" s="6">
        <v>14</v>
      </c>
      <c r="O13" s="6">
        <v>15</v>
      </c>
      <c r="P13" s="6">
        <v>16</v>
      </c>
    </row>
    <row r="14" spans="1:16" ht="47.1" customHeight="1">
      <c r="A14" s="14" t="s">
        <v>14</v>
      </c>
      <c r="B14" s="15"/>
      <c r="C14" s="16"/>
      <c r="D14" s="17"/>
      <c r="E14" s="17"/>
      <c r="F14" s="17"/>
      <c r="G14" s="18"/>
      <c r="H14" s="17"/>
      <c r="I14" s="17"/>
      <c r="J14" s="17"/>
      <c r="K14" s="37"/>
      <c r="L14" s="17"/>
      <c r="M14" s="17"/>
      <c r="N14" s="19"/>
      <c r="O14" s="19"/>
      <c r="P14" s="19"/>
    </row>
    <row r="15" spans="1:16" ht="15.75" customHeight="1">
      <c r="A15" s="20" t="s">
        <v>53</v>
      </c>
      <c r="B15" s="38">
        <f>B17+B18+B19+B24</f>
        <v>855.25</v>
      </c>
      <c r="C15" s="16" t="s">
        <v>37</v>
      </c>
      <c r="D15" s="38">
        <f t="shared" ref="D15:J15" si="0">D17+D18+D19+D24</f>
        <v>680</v>
      </c>
      <c r="E15" s="124">
        <f>E17+E18+E19+E24</f>
        <v>12709.3467</v>
      </c>
      <c r="F15" s="38">
        <f t="shared" si="0"/>
        <v>8.1289999999999996</v>
      </c>
      <c r="G15" s="38">
        <f>G17+G18+G19+G24</f>
        <v>133.447</v>
      </c>
      <c r="H15" s="38">
        <f>H17+H18+H19+H24</f>
        <v>10851.816699999999</v>
      </c>
      <c r="I15" s="38">
        <f t="shared" si="0"/>
        <v>1715.954</v>
      </c>
      <c r="J15" s="38">
        <f t="shared" si="0"/>
        <v>0</v>
      </c>
      <c r="K15" s="78">
        <f>E15/D15*1000</f>
        <v>18690.215735294118</v>
      </c>
      <c r="L15" s="39" t="s">
        <v>2</v>
      </c>
      <c r="M15" s="39" t="s">
        <v>2</v>
      </c>
      <c r="N15" s="19"/>
      <c r="O15" s="19"/>
      <c r="P15" s="19"/>
    </row>
    <row r="16" spans="1:16" ht="15.75" customHeight="1">
      <c r="A16" s="21" t="s">
        <v>3</v>
      </c>
      <c r="B16" s="41"/>
      <c r="C16" s="22"/>
      <c r="D16" s="39"/>
      <c r="E16" s="39"/>
      <c r="F16" s="39"/>
      <c r="G16" s="39"/>
      <c r="H16" s="39"/>
      <c r="I16" s="39"/>
      <c r="J16" s="39"/>
      <c r="K16" s="40"/>
      <c r="L16" s="39"/>
      <c r="M16" s="39"/>
      <c r="N16" s="19"/>
      <c r="O16" s="19"/>
      <c r="P16" s="19"/>
    </row>
    <row r="17" spans="1:17" ht="15.75" customHeight="1">
      <c r="A17" s="20" t="s">
        <v>4</v>
      </c>
      <c r="B17" s="38">
        <v>12</v>
      </c>
      <c r="C17" s="16" t="s">
        <v>37</v>
      </c>
      <c r="D17" s="39">
        <v>12</v>
      </c>
      <c r="E17" s="39">
        <f>F17+G17+H17+J17</f>
        <v>487.35570000000001</v>
      </c>
      <c r="F17" s="39">
        <v>0</v>
      </c>
      <c r="G17" s="39">
        <v>5.63</v>
      </c>
      <c r="H17" s="39">
        <v>481.72570000000002</v>
      </c>
      <c r="I17" s="39"/>
      <c r="J17" s="39"/>
      <c r="K17" s="40">
        <f>(E17/D17)*1000</f>
        <v>40612.974999999999</v>
      </c>
      <c r="L17" s="39" t="s">
        <v>2</v>
      </c>
      <c r="M17" s="39" t="s">
        <v>2</v>
      </c>
      <c r="N17" s="19"/>
      <c r="O17" s="19"/>
      <c r="P17" s="19"/>
    </row>
    <row r="18" spans="1:17" ht="66" customHeight="1">
      <c r="A18" s="20" t="s">
        <v>33</v>
      </c>
      <c r="B18" s="38">
        <v>24</v>
      </c>
      <c r="C18" s="16" t="s">
        <v>37</v>
      </c>
      <c r="D18" s="39">
        <v>24</v>
      </c>
      <c r="E18" s="43">
        <f>F18+G18+H18+J18</f>
        <v>1066.913</v>
      </c>
      <c r="F18" s="43">
        <v>5.09</v>
      </c>
      <c r="G18" s="39"/>
      <c r="H18" s="39">
        <v>1061.8230000000001</v>
      </c>
      <c r="I18" s="39"/>
      <c r="J18" s="39"/>
      <c r="K18" s="40">
        <f t="shared" ref="K18:K24" si="1">(E18/D18)*1000</f>
        <v>44454.708333333336</v>
      </c>
      <c r="L18" s="39" t="s">
        <v>2</v>
      </c>
      <c r="M18" s="39" t="s">
        <v>2</v>
      </c>
      <c r="N18" s="19"/>
      <c r="O18" s="19"/>
      <c r="P18" s="19"/>
    </row>
    <row r="19" spans="1:17" ht="62.45" customHeight="1">
      <c r="A19" s="20" t="s">
        <v>32</v>
      </c>
      <c r="B19" s="38">
        <v>270.85000000000002</v>
      </c>
      <c r="C19" s="38">
        <v>7.5</v>
      </c>
      <c r="D19" s="39">
        <v>226</v>
      </c>
      <c r="E19" s="39">
        <f>F19+G19+H19+J19</f>
        <v>4784.9879999999994</v>
      </c>
      <c r="F19" s="39">
        <v>3.0390000000000001</v>
      </c>
      <c r="G19" s="39">
        <v>127.81699999999999</v>
      </c>
      <c r="H19" s="39">
        <v>4654.1319999999996</v>
      </c>
      <c r="I19" s="39">
        <v>0</v>
      </c>
      <c r="J19" s="39"/>
      <c r="K19" s="81">
        <f t="shared" si="1"/>
        <v>21172.513274336281</v>
      </c>
      <c r="L19" s="43">
        <f>(K19/26715)*100</f>
        <v>79.253278212001803</v>
      </c>
      <c r="M19" s="43">
        <f>(K19/26715)*100</f>
        <v>79.253278212001803</v>
      </c>
      <c r="N19" s="56">
        <v>20.091750000000001</v>
      </c>
      <c r="O19" s="19"/>
      <c r="P19" s="19"/>
      <c r="Q19" s="94">
        <f>26715-K19</f>
        <v>5542.486725663719</v>
      </c>
    </row>
    <row r="20" spans="1:17" ht="18.75" hidden="1">
      <c r="A20" s="20" t="s">
        <v>42</v>
      </c>
      <c r="B20" s="38"/>
      <c r="C20" s="16" t="s">
        <v>37</v>
      </c>
      <c r="D20" s="39"/>
      <c r="E20" s="39">
        <f t="shared" ref="E20:E23" si="2">F20+G20+H20+J20</f>
        <v>0</v>
      </c>
      <c r="F20" s="39"/>
      <c r="G20" s="39"/>
      <c r="H20" s="39"/>
      <c r="I20" s="39"/>
      <c r="J20" s="39"/>
      <c r="K20" s="40" t="e">
        <f t="shared" si="1"/>
        <v>#DIV/0!</v>
      </c>
      <c r="L20" s="39"/>
      <c r="M20" s="39"/>
      <c r="N20" s="19"/>
      <c r="O20" s="19"/>
      <c r="P20" s="19"/>
    </row>
    <row r="21" spans="1:17" ht="94.5" hidden="1">
      <c r="A21" s="20" t="s">
        <v>34</v>
      </c>
      <c r="B21" s="42"/>
      <c r="C21" s="16" t="s">
        <v>37</v>
      </c>
      <c r="D21" s="39"/>
      <c r="E21" s="39">
        <f t="shared" si="2"/>
        <v>0</v>
      </c>
      <c r="F21" s="39"/>
      <c r="G21" s="39"/>
      <c r="H21" s="39"/>
      <c r="I21" s="39"/>
      <c r="J21" s="39"/>
      <c r="K21" s="40" t="e">
        <f t="shared" si="1"/>
        <v>#DIV/0!</v>
      </c>
      <c r="L21" s="39"/>
      <c r="M21" s="39"/>
      <c r="N21" s="19"/>
      <c r="O21" s="19"/>
      <c r="P21" s="19"/>
    </row>
    <row r="22" spans="1:17" ht="78.75" hidden="1">
      <c r="A22" s="20" t="s">
        <v>35</v>
      </c>
      <c r="B22" s="42"/>
      <c r="C22" s="16" t="s">
        <v>37</v>
      </c>
      <c r="D22" s="39"/>
      <c r="E22" s="39">
        <f t="shared" si="2"/>
        <v>0</v>
      </c>
      <c r="F22" s="39"/>
      <c r="G22" s="39"/>
      <c r="H22" s="39"/>
      <c r="I22" s="39"/>
      <c r="J22" s="39"/>
      <c r="K22" s="40" t="e">
        <f t="shared" si="1"/>
        <v>#DIV/0!</v>
      </c>
      <c r="L22" s="39"/>
      <c r="M22" s="39"/>
      <c r="N22" s="19"/>
      <c r="O22" s="19"/>
      <c r="P22" s="19"/>
    </row>
    <row r="23" spans="1:17" ht="35.25" hidden="1" customHeight="1">
      <c r="A23" s="20" t="s">
        <v>7</v>
      </c>
      <c r="B23" s="38"/>
      <c r="C23" s="16" t="s">
        <v>37</v>
      </c>
      <c r="D23" s="39"/>
      <c r="E23" s="39">
        <f t="shared" si="2"/>
        <v>0</v>
      </c>
      <c r="F23" s="39"/>
      <c r="G23" s="39"/>
      <c r="H23" s="39"/>
      <c r="I23" s="39"/>
      <c r="J23" s="39"/>
      <c r="K23" s="40" t="e">
        <f t="shared" si="1"/>
        <v>#DIV/0!</v>
      </c>
      <c r="L23" s="39"/>
      <c r="M23" s="39"/>
      <c r="N23" s="19"/>
      <c r="O23" s="19"/>
      <c r="P23" s="19"/>
    </row>
    <row r="24" spans="1:17" ht="48.75" customHeight="1">
      <c r="A24" s="20" t="s">
        <v>5</v>
      </c>
      <c r="B24" s="38">
        <v>548.4</v>
      </c>
      <c r="C24" s="16" t="s">
        <v>37</v>
      </c>
      <c r="D24" s="39">
        <v>418</v>
      </c>
      <c r="E24" s="39">
        <f>H24+I24</f>
        <v>6370.09</v>
      </c>
      <c r="F24" s="39">
        <v>0</v>
      </c>
      <c r="G24" s="39"/>
      <c r="H24" s="39">
        <v>4654.1360000000004</v>
      </c>
      <c r="I24" s="39">
        <v>1715.954</v>
      </c>
      <c r="J24" s="39"/>
      <c r="K24" s="40">
        <f t="shared" si="1"/>
        <v>15239.44976076555</v>
      </c>
      <c r="L24" s="39" t="s">
        <v>2</v>
      </c>
      <c r="M24" s="39" t="s">
        <v>2</v>
      </c>
      <c r="N24" s="19"/>
      <c r="O24" s="19"/>
      <c r="P24" s="19"/>
    </row>
    <row r="25" spans="1:17" ht="37.5" customHeight="1">
      <c r="A25" s="44" t="s">
        <v>15</v>
      </c>
      <c r="B25" s="45"/>
      <c r="C25" s="45"/>
      <c r="D25" s="46"/>
      <c r="E25" s="46"/>
      <c r="F25" s="46"/>
      <c r="G25" s="46"/>
      <c r="H25" s="46"/>
      <c r="I25" s="46"/>
      <c r="J25" s="46"/>
      <c r="K25" s="47"/>
      <c r="L25" s="46"/>
      <c r="M25" s="46"/>
      <c r="N25" s="24"/>
      <c r="O25" s="24"/>
      <c r="P25" s="24"/>
    </row>
    <row r="26" spans="1:17" ht="19.5" customHeight="1">
      <c r="A26" s="23" t="s">
        <v>53</v>
      </c>
      <c r="B26" s="45">
        <f>B28+B29+B30+B37+B38</f>
        <v>1181.54</v>
      </c>
      <c r="C26" s="25" t="s">
        <v>37</v>
      </c>
      <c r="D26" s="102">
        <f>D28+D29+D30+D37+D38</f>
        <v>840.8</v>
      </c>
      <c r="E26" s="45">
        <f t="shared" ref="E26:J26" si="3">E28+E29+E30+E37+E38</f>
        <v>5546.6139999999996</v>
      </c>
      <c r="F26" s="45">
        <f t="shared" si="3"/>
        <v>88.164999999999992</v>
      </c>
      <c r="G26" s="45">
        <f>G28+G29+G30+G37+G38</f>
        <v>242.39600000000002</v>
      </c>
      <c r="H26" s="45">
        <f>H28+H29+H30+H37+H38</f>
        <v>5216.0529999999999</v>
      </c>
      <c r="I26" s="45">
        <f t="shared" si="3"/>
        <v>0</v>
      </c>
      <c r="J26" s="45">
        <f t="shared" si="3"/>
        <v>0</v>
      </c>
      <c r="K26" s="79">
        <f>E26/D26*1000</f>
        <v>6596.8292102759278</v>
      </c>
      <c r="L26" s="46" t="s">
        <v>2</v>
      </c>
      <c r="M26" s="46" t="s">
        <v>2</v>
      </c>
      <c r="N26" s="24"/>
      <c r="O26" s="24"/>
      <c r="P26" s="24"/>
    </row>
    <row r="27" spans="1:17" ht="15.75" customHeight="1">
      <c r="A27" s="26" t="s">
        <v>3</v>
      </c>
      <c r="B27" s="48"/>
      <c r="C27" s="48"/>
      <c r="D27" s="46"/>
      <c r="E27" s="46"/>
      <c r="F27" s="46"/>
      <c r="G27" s="46"/>
      <c r="H27" s="46"/>
      <c r="I27" s="46"/>
      <c r="J27" s="46"/>
      <c r="K27" s="47"/>
      <c r="L27" s="46"/>
      <c r="M27" s="46"/>
      <c r="N27" s="24"/>
      <c r="O27" s="24"/>
      <c r="P27" s="24"/>
    </row>
    <row r="28" spans="1:17" ht="24.6" customHeight="1">
      <c r="A28" s="23" t="s">
        <v>4</v>
      </c>
      <c r="B28" s="45">
        <v>23</v>
      </c>
      <c r="C28" s="25" t="s">
        <v>37</v>
      </c>
      <c r="D28" s="46">
        <v>23</v>
      </c>
      <c r="E28" s="46">
        <f>F28+G28+H28</f>
        <v>834.29499999999996</v>
      </c>
      <c r="F28" s="46">
        <v>29.524999999999999</v>
      </c>
      <c r="G28" s="46">
        <v>9.2509999999999994</v>
      </c>
      <c r="H28" s="46">
        <v>795.51900000000001</v>
      </c>
      <c r="I28" s="46"/>
      <c r="J28" s="46"/>
      <c r="K28" s="47">
        <f>(E28/D28)*1000</f>
        <v>36273.695652173912</v>
      </c>
      <c r="L28" s="46" t="s">
        <v>2</v>
      </c>
      <c r="M28" s="46" t="s">
        <v>2</v>
      </c>
      <c r="N28" s="24"/>
      <c r="O28" s="24"/>
      <c r="P28" s="24"/>
    </row>
    <row r="29" spans="1:17" ht="127.5" customHeight="1">
      <c r="A29" s="23" t="s">
        <v>43</v>
      </c>
      <c r="B29" s="45">
        <v>45.75</v>
      </c>
      <c r="C29" s="25" t="s">
        <v>37</v>
      </c>
      <c r="D29" s="46">
        <v>45</v>
      </c>
      <c r="E29" s="46">
        <f t="shared" ref="E29:E38" si="4">F29+G29+H29</f>
        <v>508.53300000000002</v>
      </c>
      <c r="F29" s="46">
        <v>11.891999999999999</v>
      </c>
      <c r="G29" s="46">
        <v>0</v>
      </c>
      <c r="H29" s="46">
        <v>496.64100000000002</v>
      </c>
      <c r="I29" s="46"/>
      <c r="J29" s="46"/>
      <c r="K29" s="47">
        <f t="shared" ref="K29:K49" si="5">(E29/D29)*1000</f>
        <v>11300.733333333334</v>
      </c>
      <c r="L29" s="46" t="s">
        <v>2</v>
      </c>
      <c r="M29" s="46" t="s">
        <v>2</v>
      </c>
      <c r="N29" s="24"/>
      <c r="O29" s="24"/>
      <c r="P29" s="24"/>
    </row>
    <row r="30" spans="1:17" ht="80.099999999999994" customHeight="1">
      <c r="A30" s="23" t="s">
        <v>54</v>
      </c>
      <c r="B30" s="45">
        <v>705.34</v>
      </c>
      <c r="C30" s="45">
        <v>17.149999999999999</v>
      </c>
      <c r="D30" s="46">
        <v>437</v>
      </c>
      <c r="E30" s="46">
        <f>F30+G30+H30</f>
        <v>520.56700000000001</v>
      </c>
      <c r="F30" s="46">
        <v>46.747999999999998</v>
      </c>
      <c r="G30" s="46">
        <v>233.14500000000001</v>
      </c>
      <c r="H30" s="46">
        <v>240.67400000000001</v>
      </c>
      <c r="I30" s="46"/>
      <c r="J30" s="46"/>
      <c r="K30" s="82">
        <f>(E30/D30)*1000</f>
        <v>1191.2288329519452</v>
      </c>
      <c r="L30" s="55">
        <f>(K30/28858)*100</f>
        <v>4.1278980974147377</v>
      </c>
      <c r="M30" s="55">
        <f>(K30/28858)*100</f>
        <v>4.1278980974147377</v>
      </c>
      <c r="N30" s="58" t="s">
        <v>58</v>
      </c>
      <c r="O30" s="24"/>
      <c r="P30" s="24"/>
      <c r="Q30" s="126">
        <f>28858-K30</f>
        <v>27666.771167048057</v>
      </c>
    </row>
    <row r="31" spans="1:17" ht="17.25" customHeight="1">
      <c r="A31" s="26" t="s">
        <v>26</v>
      </c>
      <c r="B31" s="45"/>
      <c r="C31" s="45"/>
      <c r="D31" s="46"/>
      <c r="E31" s="46"/>
      <c r="F31" s="46"/>
      <c r="G31" s="46"/>
      <c r="H31" s="46"/>
      <c r="I31" s="46"/>
      <c r="J31" s="46"/>
      <c r="K31" s="47"/>
      <c r="L31" s="46"/>
      <c r="M31" s="46"/>
      <c r="N31" s="24"/>
      <c r="O31" s="24"/>
      <c r="P31" s="24"/>
    </row>
    <row r="32" spans="1:17" s="54" customFormat="1" ht="22.5" customHeight="1">
      <c r="A32" s="26" t="s">
        <v>39</v>
      </c>
      <c r="B32" s="51">
        <v>604.6</v>
      </c>
      <c r="C32" s="48">
        <v>17.149999999999999</v>
      </c>
      <c r="D32" s="101">
        <v>405.9</v>
      </c>
      <c r="E32" s="46">
        <f>F32+G32+H32</f>
        <v>482.34399999999999</v>
      </c>
      <c r="F32" s="52">
        <v>45.716000000000001</v>
      </c>
      <c r="G32" s="52">
        <v>233.14500000000001</v>
      </c>
      <c r="H32" s="52">
        <v>203.483</v>
      </c>
      <c r="I32" s="52"/>
      <c r="J32" s="52"/>
      <c r="K32" s="47">
        <f>(E32/D32)*1000</f>
        <v>1188.3321015028332</v>
      </c>
      <c r="L32" s="55">
        <f>(K32/28858)*100</f>
        <v>4.117860217280592</v>
      </c>
      <c r="M32" s="55">
        <f>(K32/28858)*100</f>
        <v>4.117860217280592</v>
      </c>
      <c r="N32" s="57">
        <v>40.131540000000001</v>
      </c>
      <c r="O32" s="53"/>
      <c r="P32" s="53"/>
    </row>
    <row r="33" spans="1:17" ht="81" hidden="1" customHeight="1">
      <c r="A33" s="26" t="s">
        <v>38</v>
      </c>
      <c r="B33" s="49"/>
      <c r="C33" s="45"/>
      <c r="D33" s="46"/>
      <c r="E33" s="46">
        <f t="shared" ref="E33:E36" si="6">F33+G33+H33</f>
        <v>0</v>
      </c>
      <c r="F33" s="46"/>
      <c r="G33" s="46"/>
      <c r="H33" s="46"/>
      <c r="I33" s="46"/>
      <c r="J33" s="46"/>
      <c r="K33" s="47" t="e">
        <f t="shared" si="5"/>
        <v>#DIV/0!</v>
      </c>
      <c r="L33" s="46"/>
      <c r="M33" s="46"/>
      <c r="N33" s="24"/>
      <c r="O33" s="24"/>
      <c r="P33" s="24"/>
    </row>
    <row r="34" spans="1:17" ht="18.75" hidden="1">
      <c r="A34" s="23" t="s">
        <v>42</v>
      </c>
      <c r="B34" s="45"/>
      <c r="C34" s="25" t="s">
        <v>37</v>
      </c>
      <c r="D34" s="46"/>
      <c r="E34" s="46">
        <f t="shared" si="6"/>
        <v>0</v>
      </c>
      <c r="F34" s="46"/>
      <c r="G34" s="46"/>
      <c r="H34" s="46"/>
      <c r="I34" s="46"/>
      <c r="J34" s="46"/>
      <c r="K34" s="47" t="e">
        <f t="shared" si="5"/>
        <v>#DIV/0!</v>
      </c>
      <c r="L34" s="46"/>
      <c r="M34" s="46"/>
      <c r="N34" s="24"/>
      <c r="O34" s="24"/>
      <c r="P34" s="24"/>
    </row>
    <row r="35" spans="1:17" ht="94.5" hidden="1">
      <c r="A35" s="23" t="s">
        <v>34</v>
      </c>
      <c r="B35" s="50"/>
      <c r="C35" s="25" t="s">
        <v>37</v>
      </c>
      <c r="D35" s="46"/>
      <c r="E35" s="46">
        <f t="shared" si="6"/>
        <v>0</v>
      </c>
      <c r="F35" s="46"/>
      <c r="G35" s="46"/>
      <c r="H35" s="46"/>
      <c r="I35" s="46"/>
      <c r="J35" s="46"/>
      <c r="K35" s="47" t="e">
        <f t="shared" si="5"/>
        <v>#DIV/0!</v>
      </c>
      <c r="L35" s="46"/>
      <c r="M35" s="46"/>
      <c r="N35" s="24"/>
      <c r="O35" s="24"/>
      <c r="P35" s="24"/>
    </row>
    <row r="36" spans="1:17" ht="78.75" hidden="1">
      <c r="A36" s="23" t="s">
        <v>35</v>
      </c>
      <c r="B36" s="50"/>
      <c r="C36" s="25" t="s">
        <v>37</v>
      </c>
      <c r="D36" s="46"/>
      <c r="E36" s="46">
        <f t="shared" si="6"/>
        <v>0</v>
      </c>
      <c r="F36" s="46"/>
      <c r="G36" s="46"/>
      <c r="H36" s="46"/>
      <c r="I36" s="46"/>
      <c r="J36" s="46"/>
      <c r="K36" s="47" t="e">
        <f t="shared" si="5"/>
        <v>#DIV/0!</v>
      </c>
      <c r="L36" s="46"/>
      <c r="M36" s="46"/>
      <c r="N36" s="24"/>
      <c r="O36" s="24"/>
      <c r="P36" s="24"/>
    </row>
    <row r="37" spans="1:17" ht="37.5" customHeight="1">
      <c r="A37" s="23" t="s">
        <v>7</v>
      </c>
      <c r="B37" s="45">
        <v>9.25</v>
      </c>
      <c r="C37" s="25" t="s">
        <v>37</v>
      </c>
      <c r="D37" s="103">
        <v>8.8000000000000007</v>
      </c>
      <c r="E37" s="46">
        <f t="shared" si="4"/>
        <v>67.816999999999993</v>
      </c>
      <c r="F37" s="46">
        <v>0</v>
      </c>
      <c r="G37" s="46">
        <v>0</v>
      </c>
      <c r="H37" s="46">
        <v>67.816999999999993</v>
      </c>
      <c r="I37" s="46"/>
      <c r="J37" s="46"/>
      <c r="K37" s="47">
        <f t="shared" si="5"/>
        <v>7706.4772727272712</v>
      </c>
      <c r="L37" s="46"/>
      <c r="M37" s="46"/>
      <c r="N37" s="24"/>
      <c r="O37" s="24"/>
      <c r="P37" s="24"/>
    </row>
    <row r="38" spans="1:17" ht="33" customHeight="1">
      <c r="A38" s="23" t="s">
        <v>5</v>
      </c>
      <c r="B38" s="45">
        <v>398.2</v>
      </c>
      <c r="C38" s="25" t="s">
        <v>37</v>
      </c>
      <c r="D38" s="46">
        <v>327</v>
      </c>
      <c r="E38" s="46">
        <f t="shared" si="4"/>
        <v>3615.402</v>
      </c>
      <c r="F38" s="46">
        <v>0</v>
      </c>
      <c r="G38" s="46">
        <v>0</v>
      </c>
      <c r="H38" s="46">
        <v>3615.402</v>
      </c>
      <c r="I38" s="46"/>
      <c r="J38" s="46"/>
      <c r="K38" s="47">
        <f t="shared" si="5"/>
        <v>11056.275229357798</v>
      </c>
      <c r="L38" s="46" t="s">
        <v>2</v>
      </c>
      <c r="M38" s="46" t="s">
        <v>2</v>
      </c>
      <c r="N38" s="24"/>
      <c r="O38" s="24"/>
      <c r="P38" s="24"/>
    </row>
    <row r="39" spans="1:17" ht="54" customHeight="1">
      <c r="A39" s="59" t="s">
        <v>16</v>
      </c>
      <c r="B39" s="28"/>
      <c r="C39" s="28"/>
      <c r="D39" s="29"/>
      <c r="E39" s="29"/>
      <c r="F39" s="29"/>
      <c r="G39" s="30"/>
      <c r="H39" s="29"/>
      <c r="I39" s="29"/>
      <c r="J39" s="29"/>
      <c r="K39" s="66"/>
      <c r="L39" s="29"/>
      <c r="M39" s="29"/>
      <c r="N39" s="31"/>
      <c r="O39" s="31"/>
      <c r="P39" s="31"/>
    </row>
    <row r="40" spans="1:17" ht="15.6" customHeight="1">
      <c r="A40" s="27" t="s">
        <v>53</v>
      </c>
      <c r="B40" s="28">
        <f>B42+B43+B44+B49</f>
        <v>126.25999999999999</v>
      </c>
      <c r="C40" s="32" t="s">
        <v>37</v>
      </c>
      <c r="D40" s="28">
        <f t="shared" ref="D40:H40" si="7">D42+D43+D44+D49</f>
        <v>74</v>
      </c>
      <c r="E40" s="28">
        <f>E42+E43+E44+E49</f>
        <v>971.87400000000002</v>
      </c>
      <c r="F40" s="28">
        <f t="shared" si="7"/>
        <v>9.1980000000000004</v>
      </c>
      <c r="G40" s="28">
        <f t="shared" si="7"/>
        <v>0</v>
      </c>
      <c r="H40" s="28">
        <f t="shared" si="7"/>
        <v>0</v>
      </c>
      <c r="I40" s="28">
        <f>I42+I43+I44+I49</f>
        <v>962.67599999999993</v>
      </c>
      <c r="J40" s="28">
        <f t="shared" ref="J40" si="8">J42+J43+J44+J49</f>
        <v>0</v>
      </c>
      <c r="K40" s="80">
        <f>E40/D40*1000</f>
        <v>13133.432432432432</v>
      </c>
      <c r="L40" s="30" t="s">
        <v>2</v>
      </c>
      <c r="M40" s="30" t="s">
        <v>2</v>
      </c>
      <c r="N40" s="60"/>
      <c r="O40" s="60"/>
      <c r="P40" s="60"/>
    </row>
    <row r="41" spans="1:17" ht="15.75" customHeight="1">
      <c r="A41" s="33" t="s">
        <v>3</v>
      </c>
      <c r="B41" s="61"/>
      <c r="C41" s="61"/>
      <c r="D41" s="30"/>
      <c r="E41" s="30"/>
      <c r="F41" s="30"/>
      <c r="G41" s="30"/>
      <c r="H41" s="30"/>
      <c r="I41" s="30"/>
      <c r="J41" s="30"/>
      <c r="K41" s="66"/>
      <c r="L41" s="30"/>
      <c r="M41" s="30"/>
      <c r="N41" s="60"/>
      <c r="O41" s="60"/>
      <c r="P41" s="60"/>
    </row>
    <row r="42" spans="1:17" ht="15.6" customHeight="1">
      <c r="A42" s="27" t="s">
        <v>4</v>
      </c>
      <c r="B42" s="62">
        <v>4</v>
      </c>
      <c r="C42" s="32" t="s">
        <v>37</v>
      </c>
      <c r="D42" s="65">
        <v>4</v>
      </c>
      <c r="E42" s="65">
        <f>F42+G42+H42+I42</f>
        <v>150.02799999999999</v>
      </c>
      <c r="F42" s="65">
        <v>3.2709999999999999</v>
      </c>
      <c r="G42" s="65">
        <v>0</v>
      </c>
      <c r="H42" s="65">
        <v>0</v>
      </c>
      <c r="I42" s="65">
        <v>146.75700000000001</v>
      </c>
      <c r="J42" s="65"/>
      <c r="K42" s="66">
        <f t="shared" si="5"/>
        <v>37507</v>
      </c>
      <c r="L42" s="65" t="s">
        <v>2</v>
      </c>
      <c r="M42" s="65" t="s">
        <v>2</v>
      </c>
      <c r="N42" s="60"/>
      <c r="O42" s="60"/>
      <c r="P42" s="60"/>
    </row>
    <row r="43" spans="1:17" ht="69" customHeight="1">
      <c r="A43" s="27" t="s">
        <v>33</v>
      </c>
      <c r="B43" s="62">
        <v>3</v>
      </c>
      <c r="C43" s="32" t="s">
        <v>37</v>
      </c>
      <c r="D43" s="65">
        <v>3</v>
      </c>
      <c r="E43" s="65">
        <f>F43+G43+H43+I43</f>
        <v>90.387</v>
      </c>
      <c r="F43" s="65">
        <v>2.944</v>
      </c>
      <c r="G43" s="65">
        <v>0</v>
      </c>
      <c r="H43" s="65">
        <v>0</v>
      </c>
      <c r="I43" s="65">
        <v>87.442999999999998</v>
      </c>
      <c r="J43" s="65"/>
      <c r="K43" s="66">
        <f t="shared" si="5"/>
        <v>30129</v>
      </c>
      <c r="L43" s="65" t="s">
        <v>2</v>
      </c>
      <c r="M43" s="65" t="s">
        <v>2</v>
      </c>
      <c r="N43" s="60"/>
      <c r="O43" s="60"/>
      <c r="P43" s="60"/>
    </row>
    <row r="44" spans="1:17" ht="94.5" customHeight="1">
      <c r="A44" s="34" t="s">
        <v>36</v>
      </c>
      <c r="B44" s="63">
        <v>73.41</v>
      </c>
      <c r="C44" s="63">
        <v>6.5</v>
      </c>
      <c r="D44" s="65">
        <v>40</v>
      </c>
      <c r="E44" s="65">
        <f t="shared" ref="E44:E49" si="9">F44+G44+H44+I44</f>
        <v>257.108</v>
      </c>
      <c r="F44" s="65">
        <v>2.9830000000000001</v>
      </c>
      <c r="G44" s="65">
        <v>0</v>
      </c>
      <c r="H44" s="65">
        <v>0</v>
      </c>
      <c r="I44" s="65">
        <v>254.125</v>
      </c>
      <c r="J44" s="65"/>
      <c r="K44" s="83">
        <f t="shared" si="5"/>
        <v>6427.7</v>
      </c>
      <c r="L44" s="69">
        <f>(K44/28858)*100</f>
        <v>22.27354633030702</v>
      </c>
      <c r="M44" s="69">
        <f>(K44/28858)*100</f>
        <v>22.27354633030702</v>
      </c>
      <c r="N44" s="60"/>
      <c r="O44" s="60"/>
      <c r="P44" s="60"/>
      <c r="Q44" s="100">
        <f>28858-K44</f>
        <v>22430.3</v>
      </c>
    </row>
    <row r="45" spans="1:17" ht="18.75" hidden="1">
      <c r="A45" s="27" t="s">
        <v>42</v>
      </c>
      <c r="B45" s="62"/>
      <c r="C45" s="32" t="s">
        <v>37</v>
      </c>
      <c r="D45" s="65"/>
      <c r="E45" s="65">
        <f t="shared" si="9"/>
        <v>0</v>
      </c>
      <c r="F45" s="65"/>
      <c r="G45" s="65"/>
      <c r="H45" s="65"/>
      <c r="I45" s="65"/>
      <c r="J45" s="65"/>
      <c r="K45" s="66" t="e">
        <f t="shared" si="5"/>
        <v>#DIV/0!</v>
      </c>
      <c r="L45" s="65"/>
      <c r="M45" s="65"/>
      <c r="N45" s="60"/>
      <c r="O45" s="60"/>
      <c r="P45" s="60"/>
    </row>
    <row r="46" spans="1:17" ht="94.5" hidden="1">
      <c r="A46" s="27" t="s">
        <v>34</v>
      </c>
      <c r="B46" s="64"/>
      <c r="C46" s="32" t="s">
        <v>37</v>
      </c>
      <c r="D46" s="65"/>
      <c r="E46" s="65">
        <f t="shared" si="9"/>
        <v>0</v>
      </c>
      <c r="F46" s="65"/>
      <c r="G46" s="65"/>
      <c r="H46" s="65"/>
      <c r="I46" s="65"/>
      <c r="J46" s="65"/>
      <c r="K46" s="66" t="e">
        <f t="shared" si="5"/>
        <v>#DIV/0!</v>
      </c>
      <c r="L46" s="65"/>
      <c r="M46" s="65"/>
      <c r="N46" s="60"/>
      <c r="O46" s="60"/>
      <c r="P46" s="60"/>
    </row>
    <row r="47" spans="1:17" ht="78.75" hidden="1">
      <c r="A47" s="27" t="s">
        <v>35</v>
      </c>
      <c r="B47" s="64"/>
      <c r="C47" s="32" t="s">
        <v>37</v>
      </c>
      <c r="D47" s="65"/>
      <c r="E47" s="65">
        <f t="shared" si="9"/>
        <v>0</v>
      </c>
      <c r="F47" s="65"/>
      <c r="G47" s="65"/>
      <c r="H47" s="65"/>
      <c r="I47" s="65"/>
      <c r="J47" s="65"/>
      <c r="K47" s="66" t="e">
        <f t="shared" si="5"/>
        <v>#DIV/0!</v>
      </c>
      <c r="L47" s="65"/>
      <c r="M47" s="65"/>
      <c r="N47" s="60"/>
      <c r="O47" s="60"/>
      <c r="P47" s="60"/>
    </row>
    <row r="48" spans="1:17" ht="31.5" hidden="1" customHeight="1">
      <c r="A48" s="27" t="s">
        <v>7</v>
      </c>
      <c r="B48" s="62"/>
      <c r="C48" s="32" t="s">
        <v>37</v>
      </c>
      <c r="D48" s="65"/>
      <c r="E48" s="65">
        <f t="shared" si="9"/>
        <v>0</v>
      </c>
      <c r="F48" s="65"/>
      <c r="G48" s="65"/>
      <c r="H48" s="65"/>
      <c r="I48" s="65"/>
      <c r="J48" s="65"/>
      <c r="K48" s="66" t="e">
        <f t="shared" si="5"/>
        <v>#DIV/0!</v>
      </c>
      <c r="L48" s="65"/>
      <c r="M48" s="65"/>
      <c r="N48" s="60"/>
      <c r="O48" s="60"/>
      <c r="P48" s="60"/>
    </row>
    <row r="49" spans="1:16" ht="38.25" customHeight="1">
      <c r="A49" s="27" t="s">
        <v>6</v>
      </c>
      <c r="B49" s="62">
        <v>45.85</v>
      </c>
      <c r="C49" s="32" t="s">
        <v>37</v>
      </c>
      <c r="D49" s="65">
        <v>27</v>
      </c>
      <c r="E49" s="65">
        <f t="shared" si="9"/>
        <v>474.351</v>
      </c>
      <c r="F49" s="65">
        <v>0</v>
      </c>
      <c r="G49" s="65">
        <v>0</v>
      </c>
      <c r="H49" s="65">
        <v>0</v>
      </c>
      <c r="I49" s="65">
        <v>474.351</v>
      </c>
      <c r="J49" s="65"/>
      <c r="K49" s="66">
        <f t="shared" si="5"/>
        <v>17568.555555555555</v>
      </c>
      <c r="L49" s="65" t="s">
        <v>2</v>
      </c>
      <c r="M49" s="65" t="s">
        <v>2</v>
      </c>
      <c r="N49" s="60"/>
      <c r="O49" s="60"/>
      <c r="P49" s="60"/>
    </row>
    <row r="50" spans="1:16" ht="19.5" customHeight="1">
      <c r="A50" s="147" t="s">
        <v>55</v>
      </c>
      <c r="B50" s="147"/>
      <c r="C50" s="147"/>
      <c r="D50" s="147"/>
      <c r="E50" s="147"/>
      <c r="F50" s="147"/>
      <c r="G50" s="147"/>
      <c r="H50" s="147"/>
      <c r="I50" s="130"/>
      <c r="J50" s="1"/>
      <c r="K50" s="67"/>
      <c r="L50" s="4"/>
      <c r="M50" s="4"/>
      <c r="N50" s="11"/>
      <c r="O50" s="11"/>
      <c r="P50" s="11"/>
    </row>
    <row r="51" spans="1:16" ht="19.5" customHeight="1">
      <c r="A51" s="130"/>
      <c r="B51" s="130"/>
      <c r="C51" s="130"/>
      <c r="D51" s="130"/>
      <c r="E51" s="130"/>
      <c r="F51" s="130"/>
      <c r="G51" s="13"/>
      <c r="H51" s="130"/>
      <c r="I51" s="130"/>
      <c r="J51" s="1"/>
      <c r="K51" s="67"/>
      <c r="L51" s="4"/>
      <c r="M51" s="4"/>
      <c r="N51" s="11"/>
      <c r="O51" s="11"/>
      <c r="P51" s="11"/>
    </row>
    <row r="52" spans="1:16" s="77" customFormat="1" ht="21" customHeight="1">
      <c r="A52" s="73" t="s">
        <v>50</v>
      </c>
      <c r="B52" s="73"/>
      <c r="C52" s="73"/>
      <c r="D52" s="74"/>
      <c r="E52" s="73"/>
      <c r="F52" s="73" t="s">
        <v>56</v>
      </c>
      <c r="G52" s="129"/>
      <c r="H52" s="73"/>
      <c r="I52" s="73"/>
      <c r="J52" s="73"/>
      <c r="K52" s="76"/>
    </row>
    <row r="53" spans="1:16" ht="18.75">
      <c r="A53" s="2"/>
      <c r="B53" s="2"/>
      <c r="C53" s="2"/>
      <c r="D53" s="9" t="s">
        <v>8</v>
      </c>
      <c r="E53" s="2"/>
      <c r="F53" s="2"/>
      <c r="G53" s="128"/>
      <c r="H53" s="2"/>
      <c r="I53" s="2"/>
      <c r="J53" s="2"/>
      <c r="K53" s="35"/>
    </row>
    <row r="54" spans="1:16" ht="18.75">
      <c r="A54" s="128" t="s">
        <v>9</v>
      </c>
      <c r="B54" s="2"/>
      <c r="C54" s="2"/>
      <c r="D54" s="2"/>
      <c r="E54" s="2"/>
      <c r="F54" s="2"/>
      <c r="G54" s="128"/>
      <c r="H54" s="2"/>
      <c r="I54" s="2"/>
      <c r="J54" s="2"/>
      <c r="K54" s="68"/>
    </row>
    <row r="55" spans="1:16">
      <c r="K55" s="68"/>
    </row>
    <row r="56" spans="1:16">
      <c r="K56" s="68"/>
    </row>
    <row r="57" spans="1:16" ht="18.75">
      <c r="A57" s="2"/>
      <c r="K57" s="68"/>
    </row>
    <row r="58" spans="1:16" ht="18.75">
      <c r="A58" s="2"/>
      <c r="K58" s="68"/>
    </row>
    <row r="59" spans="1:16">
      <c r="K59" s="68"/>
    </row>
    <row r="60" spans="1:16">
      <c r="K60" s="68"/>
    </row>
    <row r="61" spans="1:16">
      <c r="K61" s="68"/>
    </row>
    <row r="62" spans="1:16">
      <c r="K62" s="68"/>
    </row>
    <row r="63" spans="1:16">
      <c r="K63" s="68"/>
    </row>
    <row r="64" spans="1:16">
      <c r="K64" s="68"/>
    </row>
    <row r="65" spans="1:11">
      <c r="K65" s="68"/>
    </row>
    <row r="66" spans="1:11">
      <c r="K66" s="68"/>
    </row>
    <row r="67" spans="1:11" ht="18.75">
      <c r="A67" s="2" t="s">
        <v>51</v>
      </c>
      <c r="K67" s="68"/>
    </row>
    <row r="68" spans="1:11" ht="18.75">
      <c r="A68" s="2" t="s">
        <v>57</v>
      </c>
      <c r="K68" s="68"/>
    </row>
    <row r="69" spans="1:11">
      <c r="K69" s="68"/>
    </row>
  </sheetData>
  <mergeCells count="21">
    <mergeCell ref="A7:P7"/>
    <mergeCell ref="A2:P2"/>
    <mergeCell ref="A3:P3"/>
    <mergeCell ref="A4:P4"/>
    <mergeCell ref="A5:P5"/>
    <mergeCell ref="A6:P6"/>
    <mergeCell ref="A50:H50"/>
    <mergeCell ref="M9:M11"/>
    <mergeCell ref="N9:P10"/>
    <mergeCell ref="B10:B11"/>
    <mergeCell ref="C10:C11"/>
    <mergeCell ref="E10:E11"/>
    <mergeCell ref="F10:H10"/>
    <mergeCell ref="J10:J11"/>
    <mergeCell ref="A9:A12"/>
    <mergeCell ref="B9:C9"/>
    <mergeCell ref="D9:D11"/>
    <mergeCell ref="E9:J9"/>
    <mergeCell ref="K9:K11"/>
    <mergeCell ref="L9:L11"/>
    <mergeCell ref="B12:C12"/>
  </mergeCells>
  <pageMargins left="0.70866141732283472" right="0.70866141732283472" top="0.74803149606299213" bottom="0.74803149606299213" header="0.31496062992125984" footer="0.31496062992125984"/>
  <pageSetup paperSize="9" scale="47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G1:K1"/>
  <sheetViews>
    <sheetView view="pageBreakPreview" topLeftCell="A13" zoomScale="60" workbookViewId="0">
      <selection activeCell="A13" sqref="A1:XFD1048576"/>
    </sheetView>
  </sheetViews>
  <sheetFormatPr defaultColWidth="8.7109375" defaultRowHeight="15"/>
  <cols>
    <col min="1" max="6" width="8.7109375" style="10"/>
    <col min="7" max="7" width="8.7109375" style="12"/>
    <col min="8" max="10" width="8.7109375" style="10"/>
    <col min="11" max="11" width="8.7109375" style="36"/>
    <col min="12" max="16384" width="8.7109375" style="10"/>
  </cols>
  <sheetData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G1:K1"/>
  <sheetViews>
    <sheetView view="pageBreakPreview" topLeftCell="A27" zoomScale="60" workbookViewId="0">
      <selection activeCell="A27" sqref="A1:XFD1048576"/>
    </sheetView>
  </sheetViews>
  <sheetFormatPr defaultColWidth="8.7109375" defaultRowHeight="15"/>
  <cols>
    <col min="1" max="6" width="8.7109375" style="10"/>
    <col min="7" max="7" width="8.7109375" style="12"/>
    <col min="8" max="10" width="8.7109375" style="10"/>
    <col min="11" max="11" width="8.7109375" style="36"/>
    <col min="12" max="16384" width="8.7109375" style="10"/>
  </cols>
  <sheetData/>
  <pageMargins left="0.70866141732283472" right="0.70866141732283472" top="0.74803149606299213" bottom="0.74803149606299213" header="0.31496062992125984" footer="0.31496062992125984"/>
  <pageSetup paperSize="9" scale="4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3</vt:i4>
      </vt:variant>
    </vt:vector>
  </HeadingPairs>
  <TitlesOfParts>
    <vt:vector size="15" baseType="lpstr">
      <vt:lpstr>Январь</vt:lpstr>
      <vt:lpstr>Февраль</vt:lpstr>
      <vt:lpstr>Март</vt:lpstr>
      <vt:lpstr>Апрель</vt:lpstr>
      <vt:lpstr>Май</vt:lpstr>
      <vt:lpstr>Июнь</vt:lpstr>
      <vt:lpstr>Июль</vt:lpstr>
      <vt:lpstr>Август</vt:lpstr>
      <vt:lpstr>Сентябрь</vt:lpstr>
      <vt:lpstr>Октябрь</vt:lpstr>
      <vt:lpstr>Ноябрь</vt:lpstr>
      <vt:lpstr>Декабрь</vt:lpstr>
      <vt:lpstr>Январь!Заголовки_для_печати</vt:lpstr>
      <vt:lpstr>Март!Область_печати</vt:lpstr>
      <vt:lpstr>Январь!Область_печати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Галина Анатольевна Брянская</cp:lastModifiedBy>
  <cp:lastPrinted>2018-07-03T08:17:57Z</cp:lastPrinted>
  <dcterms:created xsi:type="dcterms:W3CDTF">2013-04-16T11:53:23Z</dcterms:created>
  <dcterms:modified xsi:type="dcterms:W3CDTF">2018-08-02T07:31:04Z</dcterms:modified>
</cp:coreProperties>
</file>