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8975" windowHeight="10845" activeTab="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</sheets>
  <definedNames>
    <definedName name="_xlnm.Print_Area" localSheetId="3">АПРЕЛЬ!$A$1:$L$57</definedName>
    <definedName name="_xlnm.Print_Area" localSheetId="5">ИЮНЬ!$A$1:$L$57</definedName>
    <definedName name="_xlnm.Print_Area" localSheetId="4">МАЙ!$A$1:$M$57</definedName>
    <definedName name="_xlnm.Print_Area" localSheetId="2">МАРТ!$A$1:$L$57</definedName>
    <definedName name="_xlnm.Print_Area" localSheetId="1">ФЕВРАЛЬ!$A$1:$L$57</definedName>
    <definedName name="_xlnm.Print_Area" localSheetId="0">ЯНВАРЬ!$A$1:$L$57</definedName>
  </definedNames>
  <calcPr calcId="124519"/>
</workbook>
</file>

<file path=xl/calcChain.xml><?xml version="1.0" encoding="utf-8"?>
<calcChain xmlns="http://schemas.openxmlformats.org/spreadsheetml/2006/main">
  <c r="L40" i="6"/>
  <c r="L40" i="5"/>
  <c r="L40" i="4"/>
  <c r="L40" i="2"/>
  <c r="E39" i="6"/>
  <c r="E38"/>
  <c r="L30" i="5"/>
  <c r="L30" i="4"/>
  <c r="L30" i="2"/>
  <c r="L30" i="6"/>
  <c r="L19" i="5" l="1"/>
  <c r="J19" i="1"/>
  <c r="L19" i="6"/>
  <c r="L19" i="4"/>
  <c r="N19" i="6"/>
  <c r="E45" l="1"/>
  <c r="J45" s="1"/>
  <c r="E44"/>
  <c r="J44" s="1"/>
  <c r="J43"/>
  <c r="E43"/>
  <c r="J42"/>
  <c r="E42"/>
  <c r="J41"/>
  <c r="E41"/>
  <c r="E40"/>
  <c r="J39"/>
  <c r="I36"/>
  <c r="H36"/>
  <c r="G36"/>
  <c r="F36"/>
  <c r="D36"/>
  <c r="B36"/>
  <c r="E34"/>
  <c r="J34" s="1"/>
  <c r="E33"/>
  <c r="J33" s="1"/>
  <c r="E32"/>
  <c r="J32" s="1"/>
  <c r="E30"/>
  <c r="J30" s="1"/>
  <c r="E29"/>
  <c r="J29" s="1"/>
  <c r="E28"/>
  <c r="J28" s="1"/>
  <c r="I26"/>
  <c r="H26"/>
  <c r="G26"/>
  <c r="F26"/>
  <c r="D26"/>
  <c r="B26"/>
  <c r="E24"/>
  <c r="J24" s="1"/>
  <c r="J23"/>
  <c r="J22"/>
  <c r="J21"/>
  <c r="J20"/>
  <c r="E19"/>
  <c r="J19" s="1"/>
  <c r="K19" s="1"/>
  <c r="E18"/>
  <c r="J18" s="1"/>
  <c r="E17"/>
  <c r="J17" s="1"/>
  <c r="H15"/>
  <c r="G15"/>
  <c r="F15"/>
  <c r="D15"/>
  <c r="B15"/>
  <c r="J40" l="1"/>
  <c r="E36"/>
  <c r="J36"/>
  <c r="J38"/>
  <c r="K40"/>
  <c r="E26"/>
  <c r="J26" s="1"/>
  <c r="N30"/>
  <c r="K30"/>
  <c r="E15"/>
  <c r="J15" s="1"/>
  <c r="N19" i="5"/>
  <c r="E45"/>
  <c r="J45" s="1"/>
  <c r="E44"/>
  <c r="J44" s="1"/>
  <c r="E43"/>
  <c r="J43" s="1"/>
  <c r="E42"/>
  <c r="J42" s="1"/>
  <c r="E41"/>
  <c r="J41" s="1"/>
  <c r="J40"/>
  <c r="K40" s="1"/>
  <c r="E40"/>
  <c r="E39"/>
  <c r="J39" s="1"/>
  <c r="E38"/>
  <c r="J38" s="1"/>
  <c r="I36"/>
  <c r="H36"/>
  <c r="G36"/>
  <c r="F36"/>
  <c r="D36"/>
  <c r="B36"/>
  <c r="E34"/>
  <c r="J34" s="1"/>
  <c r="E33"/>
  <c r="J33" s="1"/>
  <c r="E32"/>
  <c r="J32" s="1"/>
  <c r="E30"/>
  <c r="J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36" l="1"/>
  <c r="J36" s="1"/>
  <c r="N30"/>
  <c r="E26"/>
  <c r="J26" s="1"/>
  <c r="J28"/>
  <c r="E15"/>
  <c r="J15" s="1"/>
  <c r="K19"/>
  <c r="K30"/>
  <c r="E34" i="4"/>
  <c r="E26"/>
  <c r="E45" l="1"/>
  <c r="J45" s="1"/>
  <c r="E44"/>
  <c r="J44" s="1"/>
  <c r="E43"/>
  <c r="J43" s="1"/>
  <c r="E42"/>
  <c r="J42" s="1"/>
  <c r="E41"/>
  <c r="J41" s="1"/>
  <c r="E40"/>
  <c r="J40" s="1"/>
  <c r="E39"/>
  <c r="J39" s="1"/>
  <c r="E38"/>
  <c r="J38" s="1"/>
  <c r="I36"/>
  <c r="H36"/>
  <c r="G36"/>
  <c r="F36"/>
  <c r="D36"/>
  <c r="B36"/>
  <c r="J34"/>
  <c r="E33"/>
  <c r="J33" s="1"/>
  <c r="E32"/>
  <c r="J32" s="1"/>
  <c r="E30"/>
  <c r="J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36" l="1"/>
  <c r="J36" s="1"/>
  <c r="J26"/>
  <c r="K30"/>
  <c r="K40"/>
  <c r="K19"/>
  <c r="E15"/>
  <c r="J15" s="1"/>
  <c r="J28"/>
  <c r="F26" i="3"/>
  <c r="J36" l="1"/>
  <c r="L19" l="1"/>
  <c r="L40" l="1"/>
  <c r="L30"/>
  <c r="K19"/>
  <c r="E45" l="1"/>
  <c r="J45" s="1"/>
  <c r="J44"/>
  <c r="E44"/>
  <c r="E43"/>
  <c r="J43" s="1"/>
  <c r="J42"/>
  <c r="E42"/>
  <c r="E41"/>
  <c r="J41" s="1"/>
  <c r="E40"/>
  <c r="J40" s="1"/>
  <c r="K40" s="1"/>
  <c r="E39"/>
  <c r="J39" s="1"/>
  <c r="E38"/>
  <c r="I36"/>
  <c r="H36"/>
  <c r="G36"/>
  <c r="F36"/>
  <c r="D36"/>
  <c r="B36"/>
  <c r="E34"/>
  <c r="J34" s="1"/>
  <c r="E33"/>
  <c r="J33" s="1"/>
  <c r="E32"/>
  <c r="J32" s="1"/>
  <c r="E30"/>
  <c r="J30" s="1"/>
  <c r="K30" s="1"/>
  <c r="E29"/>
  <c r="J29" s="1"/>
  <c r="E28"/>
  <c r="J28" s="1"/>
  <c r="I26"/>
  <c r="H26"/>
  <c r="G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36" l="1"/>
  <c r="E26"/>
  <c r="J26" s="1"/>
  <c r="E15"/>
  <c r="J15" s="1"/>
  <c r="J38"/>
  <c r="E36" i="2"/>
  <c r="F36"/>
  <c r="G36"/>
  <c r="H36"/>
  <c r="I36"/>
  <c r="J36"/>
  <c r="E36" i="1"/>
  <c r="F36"/>
  <c r="G36"/>
  <c r="H36"/>
  <c r="I36"/>
  <c r="J36"/>
  <c r="L19" i="2" l="1"/>
  <c r="K19"/>
  <c r="E45" l="1"/>
  <c r="J45" s="1"/>
  <c r="E44"/>
  <c r="J44" s="1"/>
  <c r="E43"/>
  <c r="J43" s="1"/>
  <c r="E42"/>
  <c r="J42" s="1"/>
  <c r="E41"/>
  <c r="J41" s="1"/>
  <c r="E40"/>
  <c r="J40" s="1"/>
  <c r="K40" s="1"/>
  <c r="E39"/>
  <c r="J39" s="1"/>
  <c r="E38"/>
  <c r="J38" s="1"/>
  <c r="D36"/>
  <c r="B36"/>
  <c r="E34"/>
  <c r="J34" s="1"/>
  <c r="E33"/>
  <c r="J33" s="1"/>
  <c r="E32"/>
  <c r="J32" s="1"/>
  <c r="E30"/>
  <c r="J30" s="1"/>
  <c r="K30" s="1"/>
  <c r="E29"/>
  <c r="J29" s="1"/>
  <c r="E28"/>
  <c r="I26"/>
  <c r="H26"/>
  <c r="G26"/>
  <c r="F26"/>
  <c r="D26"/>
  <c r="B26"/>
  <c r="E24"/>
  <c r="J24" s="1"/>
  <c r="J23"/>
  <c r="J22"/>
  <c r="J21"/>
  <c r="J20"/>
  <c r="E19"/>
  <c r="J19" s="1"/>
  <c r="E18"/>
  <c r="J18" s="1"/>
  <c r="E17"/>
  <c r="J17" s="1"/>
  <c r="H15"/>
  <c r="G15"/>
  <c r="F15"/>
  <c r="D15"/>
  <c r="B15"/>
  <c r="E26" l="1"/>
  <c r="J26" s="1"/>
  <c r="J28"/>
  <c r="E15"/>
  <c r="J15" s="1"/>
  <c r="E28" i="1"/>
  <c r="D36" l="1"/>
  <c r="E39"/>
  <c r="E40"/>
  <c r="E41"/>
  <c r="E42"/>
  <c r="E43"/>
  <c r="E44"/>
  <c r="E45"/>
  <c r="E38"/>
  <c r="B36" l="1"/>
  <c r="I26"/>
  <c r="H26"/>
  <c r="G26"/>
  <c r="F26"/>
  <c r="E26"/>
  <c r="J26" s="1"/>
  <c r="D26"/>
  <c r="B26"/>
  <c r="L30"/>
  <c r="E34"/>
  <c r="E33"/>
  <c r="E30"/>
  <c r="E32" l="1"/>
  <c r="J32" s="1"/>
  <c r="E29"/>
  <c r="J29" s="1"/>
  <c r="J30"/>
  <c r="K30" s="1"/>
  <c r="J33"/>
  <c r="J34"/>
  <c r="J38"/>
  <c r="J39"/>
  <c r="J40"/>
  <c r="K40" s="1"/>
  <c r="L40" s="1"/>
  <c r="J41"/>
  <c r="J42"/>
  <c r="J43"/>
  <c r="J44"/>
  <c r="J45"/>
  <c r="J28" l="1"/>
  <c r="H15"/>
  <c r="G15"/>
  <c r="F15"/>
  <c r="D15"/>
  <c r="B15"/>
  <c r="J20"/>
  <c r="J21"/>
  <c r="J22"/>
  <c r="J23"/>
  <c r="J24"/>
  <c r="E24" l="1"/>
  <c r="E19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<sst xmlns="http://schemas.openxmlformats.org/spreadsheetml/2006/main" count="678" uniqueCount="68">
  <si>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</si>
  <si>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</si>
  <si>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</si>
  <si>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</si>
  <si>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</si>
  <si>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</si>
  <si>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</si>
  <si>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</si>
  <si>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</si>
  <si>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</si>
  <si>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</si>
  <si>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</si>
  <si>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</si>
  <si>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</si>
  <si>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</si>
  <si>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</si>
  <si>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</si>
  <si>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</si>
  <si>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</si>
  <si>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</si>
  <si>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</si>
  <si>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</si>
  <si>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</si>
  <si>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</si>
  <si>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</si>
  <si>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</si>
  <si>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</si>
  <si>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</si>
  <si>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</si>
  <si>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</si>
  <si>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</si>
  <si>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</si>
  <si>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</si>
  <si>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</si>
  <si>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</si>
  <si>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</si>
  <si>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</si>
  <si>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</si>
  <si>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</si>
  <si>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</si>
  <si>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</si>
  <si>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</si>
  <si>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</si>
  <si>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</si>
  <si>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</si>
  <si>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</si>
  <si>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</si>
  <si>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</si>
  <si>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</si>
  <si>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</si>
  <si>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</si>
  <si>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</si>
  <si>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</si>
  <si>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</si>
  <si>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</si>
  <si>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</si>
  <si>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</si>
  <si>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</si>
  <si>
    <t>за_ ФЕВРАЛЬ 2019 год</t>
  </si>
  <si>
    <t>за_ МАРТ   2019 год</t>
  </si>
  <si>
    <t>за_ АПРЕЛЬ    2019 год</t>
  </si>
  <si>
    <t xml:space="preserve">Заместитель председателя комитета </t>
  </si>
  <si>
    <t>С.В. Сильянова</t>
  </si>
  <si>
    <t>за_ МАЙ  2019 год</t>
  </si>
  <si>
    <t>за_ ИЮНЬ  2019 год</t>
  </si>
  <si>
    <t xml:space="preserve">работники, всего: </t>
  </si>
  <si>
    <t>Заместитель председателя комитета</t>
  </si>
  <si>
    <t>С.В.Сильянова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</si>
</sst>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7" fillId="0" borderId="0" xfId="0" applyFont="1"/>
    <xf numFmtId="0" fontId="13" fillId="0" borderId="11" xfId="0" applyFont="1" applyBorder="1"/>
    <xf numFmtId="0" fontId="18" fillId="0" borderId="0" xfId="0" applyFont="1"/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43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7" fontId="2" fillId="5" borderId="1" xfId="0" applyNumberFormat="1" applyFont="1" applyFill="1" applyBorder="1" applyAlignment="1">
      <alignment horizontal="left" vertical="center" wrapText="1"/>
    </xf>
    <xf numFmtId="167" fontId="2" fillId="4" borderId="1" xfId="0" applyNumberFormat="1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11" fillId="0" borderId="0" xfId="0" applyNumberFormat="1" applyFont="1" applyAlignment="1">
      <alignment vertical="top" wrapText="1"/>
    </xf>
    <xf numFmtId="43" fontId="3" fillId="0" borderId="0" xfId="0" applyNumberFormat="1" applyFont="1"/>
    <xf numFmtId="43" fontId="18" fillId="0" borderId="0" xfId="0" applyNumberFormat="1" applyFont="1"/>
    <xf numFmtId="167" fontId="3" fillId="4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66" fontId="10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24" zoomScale="60" zoomScaleNormal="75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8.75">
      <c r="A4" s="136" t="s">
        <v>48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8.4499999999999993" customHeight="1"/>
    <row r="9" spans="1:12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ht="224.25" customHeight="1">
      <c r="A11" s="132"/>
      <c r="B11" s="123"/>
      <c r="C11" s="123"/>
      <c r="D11" s="125"/>
      <c r="E11" s="122"/>
      <c r="F11" s="3" t="s">
        <v>51</v>
      </c>
      <c r="G11" s="7" t="s">
        <v>22</v>
      </c>
      <c r="H11" s="9" t="s">
        <v>38</v>
      </c>
      <c r="I11" s="123"/>
      <c r="J11" s="123"/>
      <c r="K11" s="128"/>
      <c r="L11" s="128"/>
    </row>
    <row r="12" spans="1:12" ht="13.5" customHeight="1">
      <c r="A12" s="121"/>
      <c r="B12" s="133" t="s">
        <v>26</v>
      </c>
      <c r="C12" s="134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696.9</v>
      </c>
      <c r="E15" s="53">
        <f>E17+E18+E19+E24</f>
        <v>14206.382</v>
      </c>
      <c r="F15" s="53">
        <f>F17+F18+F19+F24</f>
        <v>144.268</v>
      </c>
      <c r="G15" s="53">
        <f>G17+G18+G19+G24</f>
        <v>12325.700999999999</v>
      </c>
      <c r="H15" s="53">
        <f t="shared" ref="H15" si="0">H17+H18+H19+H24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430</v>
      </c>
      <c r="E24" s="58">
        <f>F24+G24+H24</f>
        <v>5994.8019999999997</v>
      </c>
      <c r="F24" s="58">
        <v>10.292</v>
      </c>
      <c r="G24" s="56">
        <v>4248.0969999999998</v>
      </c>
      <c r="H24" s="55">
        <v>1736.413</v>
      </c>
      <c r="I24" s="55"/>
      <c r="J24" s="62">
        <f t="shared" si="1"/>
        <v>13941.4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838.1</v>
      </c>
      <c r="E26" s="81">
        <f t="shared" si="2"/>
        <v>22357.239999999998</v>
      </c>
      <c r="F26" s="32">
        <f t="shared" si="2"/>
        <v>100.63800000000001</v>
      </c>
      <c r="G26" s="32">
        <f t="shared" si="2"/>
        <v>22256.601999999999</v>
      </c>
      <c r="H26" s="32">
        <f t="shared" si="2"/>
        <v>0</v>
      </c>
      <c r="I26" s="32">
        <f t="shared" si="2"/>
        <v>0</v>
      </c>
      <c r="J26" s="67">
        <f>(E26/D26)*1000</f>
        <v>26676.100703973269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1429.0810000000001</v>
      </c>
      <c r="F28" s="67">
        <v>29.524999999999999</v>
      </c>
      <c r="G28" s="67">
        <v>1399.556</v>
      </c>
      <c r="H28" s="68">
        <v>0</v>
      </c>
      <c r="I28" s="68">
        <v>0</v>
      </c>
      <c r="J28" s="67">
        <f>(E28/D28)*1000</f>
        <v>62133.956521739135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44.5</v>
      </c>
      <c r="E29" s="68">
        <f>F29+G29+H29+I29</f>
        <v>2582.6530000000002</v>
      </c>
      <c r="F29" s="67">
        <v>24.003</v>
      </c>
      <c r="G29" s="67">
        <v>2558.65</v>
      </c>
      <c r="H29" s="68">
        <v>0</v>
      </c>
      <c r="I29" s="68">
        <v>0</v>
      </c>
      <c r="J29" s="67">
        <f>(E29/D29)*1000</f>
        <v>58037.146067415735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429.8</v>
      </c>
      <c r="E30" s="67">
        <f>F30+G30+H30+I30</f>
        <v>13415.505999999999</v>
      </c>
      <c r="F30" s="67">
        <v>39.622</v>
      </c>
      <c r="G30" s="67">
        <v>13375.884</v>
      </c>
      <c r="H30" s="68">
        <v>0</v>
      </c>
      <c r="I30" s="68">
        <v>0</v>
      </c>
      <c r="J30" s="70">
        <f t="shared" ref="J30:J45" si="3">(E30/D30)*1000</f>
        <v>31213.36900884132</v>
      </c>
      <c r="K30" s="69">
        <f>(J30/31213)*100</f>
        <v>100.00118222805024</v>
      </c>
      <c r="L30" s="63">
        <f>K30</f>
        <v>100.00118222805024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395</v>
      </c>
      <c r="E32" s="67">
        <f>F32+G32+H32+I32</f>
        <v>12378.356</v>
      </c>
      <c r="F32" s="67">
        <v>38.590000000000003</v>
      </c>
      <c r="G32" s="67">
        <v>12339.766</v>
      </c>
      <c r="H32" s="68">
        <v>0</v>
      </c>
      <c r="I32" s="68">
        <v>0</v>
      </c>
      <c r="J32" s="67">
        <f t="shared" si="3"/>
        <v>31337.610126582276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255.71700000000001</v>
      </c>
      <c r="F33" s="68">
        <v>0</v>
      </c>
      <c r="G33" s="67">
        <v>255.71700000000001</v>
      </c>
      <c r="H33" s="68">
        <v>0</v>
      </c>
      <c r="I33" s="68">
        <v>0</v>
      </c>
      <c r="J33" s="67">
        <f t="shared" si="3"/>
        <v>24826.893203883494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330.5</v>
      </c>
      <c r="E34" s="67">
        <f>F34+G34+H34+I34</f>
        <v>4674.2830000000004</v>
      </c>
      <c r="F34" s="67">
        <v>7.4880000000000004</v>
      </c>
      <c r="G34" s="67">
        <v>4666.7950000000001</v>
      </c>
      <c r="H34" s="68">
        <v>0</v>
      </c>
      <c r="I34" s="68">
        <v>0</v>
      </c>
      <c r="J34" s="67">
        <f t="shared" si="3"/>
        <v>14143.065052950076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2060.6099999999997</v>
      </c>
      <c r="F36" s="45">
        <f t="shared" si="4"/>
        <v>13.248999999999999</v>
      </c>
      <c r="G36" s="45">
        <f t="shared" si="4"/>
        <v>0</v>
      </c>
      <c r="H36" s="45">
        <f t="shared" si="4"/>
        <v>2047.3609999999999</v>
      </c>
      <c r="I36" s="45">
        <f t="shared" si="4"/>
        <v>0</v>
      </c>
      <c r="J36" s="45">
        <f t="shared" si="4"/>
        <v>136939.66319444444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185.089</v>
      </c>
      <c r="F38" s="72">
        <v>3.2709999999999999</v>
      </c>
      <c r="G38" s="72">
        <v>0</v>
      </c>
      <c r="H38" s="72">
        <v>181.81800000000001</v>
      </c>
      <c r="I38" s="72">
        <v>0</v>
      </c>
      <c r="J38" s="73">
        <f t="shared" si="3"/>
        <v>46272.25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1264.1309999999999</v>
      </c>
      <c r="F40" s="72">
        <v>3.0110000000000001</v>
      </c>
      <c r="G40" s="72">
        <v>0</v>
      </c>
      <c r="H40" s="72">
        <v>1261.1199999999999</v>
      </c>
      <c r="I40" s="72">
        <v>0</v>
      </c>
      <c r="J40" s="74">
        <f t="shared" si="3"/>
        <v>31213.111111111106</v>
      </c>
      <c r="K40" s="76">
        <f>(J40/31213)*100</f>
        <v>100.00035597703234</v>
      </c>
      <c r="L40" s="76">
        <f>K40</f>
        <v>100.00035597703234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477.82300000000004</v>
      </c>
      <c r="F45" s="72">
        <v>4.0229999999999997</v>
      </c>
      <c r="G45" s="72">
        <v>0</v>
      </c>
      <c r="H45" s="72">
        <v>473.8</v>
      </c>
      <c r="I45" s="72">
        <v>0</v>
      </c>
      <c r="J45" s="73">
        <f t="shared" si="3"/>
        <v>14931.968750000002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12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</row>
    <row r="49" spans="1:12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</row>
    <row r="50" spans="1:12" ht="4.5" hidden="1" customHeight="1">
      <c r="A50" s="13"/>
      <c r="B50" s="13"/>
      <c r="C50" s="13"/>
      <c r="D50" s="13"/>
      <c r="E50" s="13"/>
      <c r="F50" s="13"/>
      <c r="G50" s="13"/>
      <c r="H50" s="13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16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t="s">
        <v>55</v>
      </c>
    </row>
    <row r="56" spans="1:12" ht="18.95" customHeight="1">
      <c r="A56" t="s">
        <v>56</v>
      </c>
    </row>
    <row r="57" spans="1:12" ht="21" customHeight="1">
      <c r="A57" t="s">
        <v>57</v>
      </c>
    </row>
  </sheetData>
  <mergeCells count="23">
    <mergeCell ref="B12:C12"/>
    <mergeCell ref="B9:C9"/>
    <mergeCell ref="A2:L2"/>
    <mergeCell ref="A3:L3"/>
    <mergeCell ref="A4:L4"/>
    <mergeCell ref="A5:L5"/>
    <mergeCell ref="A6:L6"/>
    <mergeCell ref="A47:L47"/>
    <mergeCell ref="A48:L48"/>
    <mergeCell ref="A49:L49"/>
    <mergeCell ref="A7:L7"/>
    <mergeCell ref="E9:I9"/>
    <mergeCell ref="E10:E11"/>
    <mergeCell ref="B10:B11"/>
    <mergeCell ref="C10:C11"/>
    <mergeCell ref="A46:G46"/>
    <mergeCell ref="I10:I11"/>
    <mergeCell ref="J9:J11"/>
    <mergeCell ref="K9:K11"/>
    <mergeCell ref="L9:L11"/>
    <mergeCell ref="D9:D11"/>
    <mergeCell ref="F10:H10"/>
    <mergeCell ref="A9:A12"/>
  </mergeCells>
  <pageMargins left="0.39370078740157483" right="0.39370078740157483" top="0.39370078740157483" bottom="0.39370078740157483" header="0.31496062992125984" footer="0.31496062992125984"/>
  <pageSetup paperSize="9" scale="61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16" zoomScale="60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8.75">
      <c r="A4" s="136" t="s">
        <v>58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ht="8.4499999999999993" customHeight="1"/>
    <row r="9" spans="1:12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ht="224.25" customHeight="1">
      <c r="A11" s="132"/>
      <c r="B11" s="123"/>
      <c r="C11" s="123"/>
      <c r="D11" s="125"/>
      <c r="E11" s="122"/>
      <c r="F11" s="80" t="s">
        <v>51</v>
      </c>
      <c r="G11" s="9" t="s">
        <v>22</v>
      </c>
      <c r="H11" s="9" t="s">
        <v>38</v>
      </c>
      <c r="I11" s="123"/>
      <c r="J11" s="123"/>
      <c r="K11" s="128"/>
      <c r="L11" s="128"/>
    </row>
    <row r="12" spans="1:12" ht="13.5" customHeight="1">
      <c r="A12" s="121"/>
      <c r="B12" s="133" t="s">
        <v>26</v>
      </c>
      <c r="C12" s="134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18</v>
      </c>
      <c r="K12" s="78" t="s">
        <v>17</v>
      </c>
      <c r="L12" s="78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698.9</v>
      </c>
      <c r="E15" s="53">
        <f>E17+E18+E19+E24</f>
        <v>14332.009</v>
      </c>
      <c r="F15" s="53">
        <f>F17+F18+F19+F24</f>
        <v>166.15199999999999</v>
      </c>
      <c r="G15" s="53">
        <f>G17+G18+G19+G24</f>
        <v>12393.317999999999</v>
      </c>
      <c r="H15" s="53">
        <f t="shared" ref="H15" si="0">H17+H18+H19+H24</f>
        <v>1772.539</v>
      </c>
      <c r="I15" s="61">
        <v>0</v>
      </c>
      <c r="J15" s="53">
        <f>(E15/D15)*1000</f>
        <v>20506.523107740737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512.20000000000005</v>
      </c>
      <c r="F17" s="56">
        <v>24.4</v>
      </c>
      <c r="G17" s="56">
        <v>487.8</v>
      </c>
      <c r="H17" s="55">
        <v>0</v>
      </c>
      <c r="I17" s="55">
        <v>0</v>
      </c>
      <c r="J17" s="62">
        <f>(E17/D17)*1000</f>
        <v>42683.333333333336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951.67599999999993</v>
      </c>
      <c r="F18" s="56">
        <v>2.54</v>
      </c>
      <c r="G18" s="56">
        <v>949.13599999999997</v>
      </c>
      <c r="H18" s="55">
        <v>0</v>
      </c>
      <c r="I18" s="55">
        <v>0</v>
      </c>
      <c r="J18" s="62">
        <f>(E18/D18)*1000</f>
        <v>40844.4635193133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6796.6610000000001</v>
      </c>
      <c r="F19" s="56">
        <v>108.861</v>
      </c>
      <c r="G19" s="56">
        <v>6687.8</v>
      </c>
      <c r="H19" s="55">
        <v>0</v>
      </c>
      <c r="I19" s="55">
        <v>0</v>
      </c>
      <c r="J19" s="54">
        <f>(E19/D19)*1000</f>
        <v>29346.550086355786</v>
      </c>
      <c r="K19" s="59">
        <f>(J19/29340.22)*100</f>
        <v>100.02157477468057</v>
      </c>
      <c r="L19" s="59">
        <f>(((ЯНВАРЬ!J19+ФЕВРАЛЬ!J19)/2)/29340.22)*100</f>
        <v>100.01395174099783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432</v>
      </c>
      <c r="E24" s="58">
        <f>F24+G24+H24</f>
        <v>6071.4719999999998</v>
      </c>
      <c r="F24" s="56">
        <v>30.350999999999999</v>
      </c>
      <c r="G24" s="56">
        <v>4268.5820000000003</v>
      </c>
      <c r="H24" s="55">
        <v>1772.539</v>
      </c>
      <c r="I24" s="55"/>
      <c r="J24" s="62">
        <f t="shared" si="1"/>
        <v>14054.333333333332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838.3</v>
      </c>
      <c r="E26" s="81">
        <f t="shared" si="2"/>
        <v>22126.623</v>
      </c>
      <c r="F26" s="32">
        <f t="shared" si="2"/>
        <v>93.244</v>
      </c>
      <c r="G26" s="32">
        <f t="shared" si="2"/>
        <v>22033.379000000001</v>
      </c>
      <c r="H26" s="32">
        <f t="shared" si="2"/>
        <v>0</v>
      </c>
      <c r="I26" s="32">
        <f t="shared" si="2"/>
        <v>0</v>
      </c>
      <c r="J26" s="67">
        <f>(E26/D26)*1000</f>
        <v>26394.635571990937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1176.9880000000001</v>
      </c>
      <c r="F28" s="67">
        <v>29.524999999999999</v>
      </c>
      <c r="G28" s="67">
        <v>1147.463</v>
      </c>
      <c r="H28" s="68">
        <v>0</v>
      </c>
      <c r="I28" s="68">
        <v>0</v>
      </c>
      <c r="J28" s="67">
        <f>(E28/D28)*1000</f>
        <v>51173.391304347831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2586.3090000000002</v>
      </c>
      <c r="F29" s="67">
        <v>15.492000000000001</v>
      </c>
      <c r="G29" s="67">
        <v>2570.817</v>
      </c>
      <c r="H29" s="68">
        <v>0</v>
      </c>
      <c r="I29" s="68">
        <v>0</v>
      </c>
      <c r="J29" s="67">
        <f>(E29/D29)*1000</f>
        <v>57473.533333333333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427.5</v>
      </c>
      <c r="E30" s="67">
        <f>F30+G30+H30+I30</f>
        <v>13343.56</v>
      </c>
      <c r="F30" s="67">
        <v>39.621000000000002</v>
      </c>
      <c r="G30" s="67">
        <v>13303.939</v>
      </c>
      <c r="H30" s="68">
        <v>0</v>
      </c>
      <c r="I30" s="68">
        <v>0</v>
      </c>
      <c r="J30" s="70">
        <f t="shared" ref="J30:J45" si="3">(E30/D30)*1000</f>
        <v>31213.005847953216</v>
      </c>
      <c r="K30" s="69">
        <f>(J30/31213)*100</f>
        <v>100.00001873563329</v>
      </c>
      <c r="L30" s="63">
        <f>(((ЯНВАРЬ!J30+ФЕВРАЛЬ!J30)/2)/31213)*100</f>
        <v>100.00060048184176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394.7</v>
      </c>
      <c r="E32" s="67">
        <f>F32+G32+H32+I32</f>
        <v>12351.398000000001</v>
      </c>
      <c r="F32" s="67">
        <v>38.590000000000003</v>
      </c>
      <c r="G32" s="67">
        <v>12312.808000000001</v>
      </c>
      <c r="H32" s="68">
        <v>0</v>
      </c>
      <c r="I32" s="68">
        <v>0</v>
      </c>
      <c r="J32" s="67">
        <f t="shared" si="3"/>
        <v>31293.128958702815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258.10899999999998</v>
      </c>
      <c r="F33" s="68">
        <v>0</v>
      </c>
      <c r="G33" s="67">
        <v>258.10899999999998</v>
      </c>
      <c r="H33" s="68">
        <v>0</v>
      </c>
      <c r="I33" s="68">
        <v>0</v>
      </c>
      <c r="J33" s="67">
        <f t="shared" si="3"/>
        <v>25059.12621359223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332.5</v>
      </c>
      <c r="E34" s="67">
        <f>F34+G34+H34+I34</f>
        <v>4761.6570000000002</v>
      </c>
      <c r="F34" s="67">
        <v>8.6059999999999999</v>
      </c>
      <c r="G34" s="67">
        <v>4753.0510000000004</v>
      </c>
      <c r="H34" s="68">
        <v>0</v>
      </c>
      <c r="I34" s="68">
        <v>0</v>
      </c>
      <c r="J34" s="67">
        <f t="shared" si="3"/>
        <v>14320.772932330827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45">
        <f t="shared" ref="E36:J36" si="4">E38+E39+E40+E45</f>
        <v>2064.9739999999997</v>
      </c>
      <c r="F36" s="45">
        <f t="shared" si="4"/>
        <v>9.2259999999999991</v>
      </c>
      <c r="G36" s="45">
        <f t="shared" si="4"/>
        <v>0</v>
      </c>
      <c r="H36" s="45">
        <f t="shared" si="4"/>
        <v>2055.7479999999996</v>
      </c>
      <c r="I36" s="45">
        <f t="shared" si="4"/>
        <v>0</v>
      </c>
      <c r="J36" s="45">
        <f t="shared" si="4"/>
        <v>134887.48765432095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175.31799999999998</v>
      </c>
      <c r="F38" s="72">
        <v>3.2709999999999999</v>
      </c>
      <c r="G38" s="72">
        <v>0</v>
      </c>
      <c r="H38" s="72">
        <v>172.047</v>
      </c>
      <c r="I38" s="72">
        <v>0</v>
      </c>
      <c r="J38" s="73">
        <f t="shared" si="3"/>
        <v>43829.499999999993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5"/>
        <v>1271.9289999999999</v>
      </c>
      <c r="F40" s="72">
        <v>3.0110000000000001</v>
      </c>
      <c r="G40" s="72">
        <v>0</v>
      </c>
      <c r="H40" s="72">
        <v>1268.9179999999999</v>
      </c>
      <c r="I40" s="72">
        <v>0</v>
      </c>
      <c r="J40" s="74">
        <f t="shared" si="3"/>
        <v>31405.654320987651</v>
      </c>
      <c r="K40" s="76">
        <f>(J40/31213)*100</f>
        <v>100.61722462111189</v>
      </c>
      <c r="L40" s="76">
        <f>(((ЯНВАРЬ!J40+ФЕВРАЛЬ!J40)/2)/31213)*100</f>
        <v>100.30879029907211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484.16</v>
      </c>
      <c r="F45" s="72">
        <v>0</v>
      </c>
      <c r="G45" s="72">
        <v>0</v>
      </c>
      <c r="H45" s="72">
        <v>484.16</v>
      </c>
      <c r="I45" s="72">
        <v>0</v>
      </c>
      <c r="J45" s="73">
        <f t="shared" si="3"/>
        <v>15130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79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</row>
    <row r="49" spans="1:12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</row>
    <row r="50" spans="1:12" ht="4.5" hidden="1" customHeight="1">
      <c r="A50" s="79"/>
      <c r="B50" s="79"/>
      <c r="C50" s="79"/>
      <c r="D50" s="79"/>
      <c r="E50" s="79"/>
      <c r="F50" s="79"/>
      <c r="G50" s="79"/>
      <c r="H50" s="79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77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s="82" t="s">
        <v>55</v>
      </c>
    </row>
    <row r="56" spans="1:12" ht="18.95" customHeight="1">
      <c r="A56" s="82" t="s">
        <v>56</v>
      </c>
    </row>
    <row r="57" spans="1:12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19" zoomScale="60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customFormat="1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customFormat="1" ht="18.75">
      <c r="A4" s="136" t="s">
        <v>59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customFormat="1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customFormat="1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customFormat="1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customFormat="1" ht="8.4499999999999993" customHeight="1"/>
    <row r="9" spans="1:12" customFormat="1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customFormat="1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customFormat="1" ht="224.25" customHeight="1">
      <c r="A11" s="132"/>
      <c r="B11" s="123"/>
      <c r="C11" s="123"/>
      <c r="D11" s="125"/>
      <c r="E11" s="122"/>
      <c r="F11" s="86" t="s">
        <v>51</v>
      </c>
      <c r="G11" s="9" t="s">
        <v>22</v>
      </c>
      <c r="H11" s="9" t="s">
        <v>38</v>
      </c>
      <c r="I11" s="123"/>
      <c r="J11" s="123"/>
      <c r="K11" s="128"/>
      <c r="L11" s="128"/>
    </row>
    <row r="12" spans="1:12" customFormat="1" ht="13.5" customHeight="1">
      <c r="A12" s="121"/>
      <c r="B12" s="133" t="s">
        <v>26</v>
      </c>
      <c r="C12" s="134"/>
      <c r="D12" s="84" t="s">
        <v>0</v>
      </c>
      <c r="E12" s="84" t="s">
        <v>1</v>
      </c>
      <c r="F12" s="84" t="s">
        <v>1</v>
      </c>
      <c r="G12" s="84" t="s">
        <v>1</v>
      </c>
      <c r="H12" s="84" t="s">
        <v>1</v>
      </c>
      <c r="I12" s="84" t="s">
        <v>1</v>
      </c>
      <c r="J12" s="84" t="s">
        <v>18</v>
      </c>
      <c r="K12" s="84" t="s">
        <v>17</v>
      </c>
      <c r="L12" s="8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696.3</v>
      </c>
      <c r="E15" s="53">
        <f>E17+E18+E19+E24</f>
        <v>14377.377399999999</v>
      </c>
      <c r="F15" s="53">
        <f>F17+F18+F19+F24</f>
        <v>284.03339999999997</v>
      </c>
      <c r="G15" s="53">
        <f>G17+G18+G19+G24</f>
        <v>12298.165000000001</v>
      </c>
      <c r="H15" s="53">
        <f t="shared" ref="H15" si="0">H17+H18+H19+H24</f>
        <v>1795.1790000000001</v>
      </c>
      <c r="I15" s="61">
        <v>0</v>
      </c>
      <c r="J15" s="53">
        <f>(E15/D15)*1000</f>
        <v>20648.25132845038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507.70299999999997</v>
      </c>
      <c r="F17" s="56">
        <v>22.077999999999999</v>
      </c>
      <c r="G17" s="56">
        <v>485.625</v>
      </c>
      <c r="H17" s="55">
        <v>0</v>
      </c>
      <c r="I17" s="55">
        <v>0</v>
      </c>
      <c r="J17" s="62">
        <f>(E17/D17)*1000</f>
        <v>42308.583333333328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888.18000000000006</v>
      </c>
      <c r="F18" s="56">
        <v>2.5409999999999999</v>
      </c>
      <c r="G18" s="56">
        <v>885.63900000000001</v>
      </c>
      <c r="H18" s="55">
        <v>0</v>
      </c>
      <c r="I18" s="55">
        <v>0</v>
      </c>
      <c r="J18" s="62">
        <f>(E18/D18)*1000</f>
        <v>38119.313304721036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228</v>
      </c>
      <c r="E19" s="58">
        <f>F19+G19+H19</f>
        <v>6689.5774000000001</v>
      </c>
      <c r="F19" s="56">
        <v>175.53639999999999</v>
      </c>
      <c r="G19" s="56">
        <v>6514.0410000000002</v>
      </c>
      <c r="H19" s="55">
        <v>0</v>
      </c>
      <c r="I19" s="55">
        <v>0</v>
      </c>
      <c r="J19" s="54">
        <f>(E19/D19)*1000</f>
        <v>29340.251754385965</v>
      </c>
      <c r="K19" s="59">
        <f>(J19/29340.22)*100</f>
        <v>100.00010822817949</v>
      </c>
      <c r="L19" s="59">
        <f>(((ЯНВАРЬ!J19+ФЕВРАЛЬ!J19+J19)/3)/29340.22)*100</f>
        <v>100.00933723672505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433</v>
      </c>
      <c r="E24" s="58">
        <f>F24+G24+H24</f>
        <v>6291.9169999999995</v>
      </c>
      <c r="F24" s="56">
        <v>83.878</v>
      </c>
      <c r="G24" s="56">
        <v>4412.8599999999997</v>
      </c>
      <c r="H24" s="55">
        <v>1795.1790000000001</v>
      </c>
      <c r="I24" s="55">
        <v>0</v>
      </c>
      <c r="J24" s="62">
        <f t="shared" si="1"/>
        <v>14530.986143187067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840.7</v>
      </c>
      <c r="E26" s="81">
        <f t="shared" si="2"/>
        <v>22298.381000000001</v>
      </c>
      <c r="F26" s="95">
        <f>F28+F29+F30+F33+F34</f>
        <v>220.536</v>
      </c>
      <c r="G26" s="32">
        <f t="shared" si="2"/>
        <v>22077.845000000001</v>
      </c>
      <c r="H26" s="32">
        <f t="shared" si="2"/>
        <v>0</v>
      </c>
      <c r="I26" s="32">
        <f t="shared" si="2"/>
        <v>0</v>
      </c>
      <c r="J26" s="67">
        <f>(E26/D26)*1000</f>
        <v>26523.588676103249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1371.4370000000001</v>
      </c>
      <c r="F28" s="67">
        <v>65.313999999999993</v>
      </c>
      <c r="G28" s="67">
        <v>1306.123</v>
      </c>
      <c r="H28" s="68">
        <v>0</v>
      </c>
      <c r="I28" s="68">
        <v>0</v>
      </c>
      <c r="J28" s="67">
        <f>(E28/D28)*1000</f>
        <v>59627.695652173919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2629.1080000000002</v>
      </c>
      <c r="F29" s="67">
        <v>94.084999999999994</v>
      </c>
      <c r="G29" s="67">
        <v>2535.0230000000001</v>
      </c>
      <c r="H29" s="68">
        <v>0</v>
      </c>
      <c r="I29" s="68">
        <v>0</v>
      </c>
      <c r="J29" s="67">
        <f>(E29/D29)*1000</f>
        <v>58424.622222222228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424.9</v>
      </c>
      <c r="E30" s="67">
        <f>F30+G30+H30+I30</f>
        <v>13262.403999999999</v>
      </c>
      <c r="F30" s="67">
        <v>39.622</v>
      </c>
      <c r="G30" s="67">
        <v>13222.781999999999</v>
      </c>
      <c r="H30" s="68">
        <v>0</v>
      </c>
      <c r="I30" s="68">
        <v>0</v>
      </c>
      <c r="J30" s="70">
        <f t="shared" ref="J30:J45" si="3">(E30/D30)*1000</f>
        <v>31213.000706048479</v>
      </c>
      <c r="K30" s="69">
        <f>(J30/31213)*100</f>
        <v>100.00000226203338</v>
      </c>
      <c r="L30" s="88">
        <f>(((ЯНВАРЬ!J30+ФЕВРАЛЬ!J30+J30)/3)/31213)*100</f>
        <v>100.00040107523898</v>
      </c>
      <c r="M30" s="90">
        <v>31213</v>
      </c>
    </row>
    <row r="31" spans="1:13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392.6</v>
      </c>
      <c r="E32" s="67">
        <f>F32+G32+H32+I32</f>
        <v>12320.771000000001</v>
      </c>
      <c r="F32" s="67">
        <v>38.590000000000003</v>
      </c>
      <c r="G32" s="67">
        <v>12282.181</v>
      </c>
      <c r="H32" s="68">
        <v>0</v>
      </c>
      <c r="I32" s="68">
        <v>0</v>
      </c>
      <c r="J32" s="67">
        <f t="shared" si="3"/>
        <v>31382.503820682628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230.952</v>
      </c>
      <c r="F33" s="68">
        <v>0</v>
      </c>
      <c r="G33" s="67">
        <v>230.952</v>
      </c>
      <c r="H33" s="68">
        <v>0</v>
      </c>
      <c r="I33" s="68">
        <v>0</v>
      </c>
      <c r="J33" s="67">
        <f t="shared" si="3"/>
        <v>22422.524271844657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337.5</v>
      </c>
      <c r="E34" s="67">
        <f>F34+G34+H34+I34</f>
        <v>4804.4800000000005</v>
      </c>
      <c r="F34" s="100">
        <v>21.515000000000001</v>
      </c>
      <c r="G34" s="67">
        <v>4782.9650000000001</v>
      </c>
      <c r="H34" s="68">
        <v>0</v>
      </c>
      <c r="I34" s="68">
        <v>0</v>
      </c>
      <c r="J34" s="67">
        <f t="shared" si="3"/>
        <v>14235.496296296296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79.8</v>
      </c>
      <c r="E36" s="45">
        <f t="shared" ref="E36:I36" si="4">E38+E39+E40+E45</f>
        <v>2061.404</v>
      </c>
      <c r="F36" s="45">
        <f t="shared" si="4"/>
        <v>22.647000000000002</v>
      </c>
      <c r="G36" s="45">
        <f t="shared" si="4"/>
        <v>0</v>
      </c>
      <c r="H36" s="45">
        <f t="shared" si="4"/>
        <v>2038.7570000000001</v>
      </c>
      <c r="I36" s="45">
        <f t="shared" si="4"/>
        <v>0</v>
      </c>
      <c r="J36" s="73">
        <f t="shared" si="3"/>
        <v>25832.130325814534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214.40199999999999</v>
      </c>
      <c r="F38" s="72">
        <v>3.2709999999999999</v>
      </c>
      <c r="G38" s="72">
        <v>0</v>
      </c>
      <c r="H38" s="72">
        <v>211.131</v>
      </c>
      <c r="I38" s="72">
        <v>0</v>
      </c>
      <c r="J38" s="73">
        <f t="shared" si="3"/>
        <v>53600.5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si="5"/>
        <v>1273.491</v>
      </c>
      <c r="F40" s="72">
        <v>12.129</v>
      </c>
      <c r="G40" s="72">
        <v>0</v>
      </c>
      <c r="H40" s="72">
        <v>1261.3620000000001</v>
      </c>
      <c r="I40" s="72">
        <v>0</v>
      </c>
      <c r="J40" s="74">
        <f t="shared" si="3"/>
        <v>31213.014705882353</v>
      </c>
      <c r="K40" s="76">
        <f>(J40/31213)*100</f>
        <v>100.00004711460721</v>
      </c>
      <c r="L40" s="87">
        <f>(((ЯНВАРЬ!J40+ФЕВРАЛЬ!J40+J40)/3)/31213)*100</f>
        <v>100.20587590425049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439.94400000000002</v>
      </c>
      <c r="F45" s="72">
        <v>4.3029999999999999</v>
      </c>
      <c r="G45" s="72">
        <v>0</v>
      </c>
      <c r="H45" s="72">
        <v>435.64100000000002</v>
      </c>
      <c r="I45" s="72">
        <v>0</v>
      </c>
      <c r="J45" s="73">
        <f t="shared" si="3"/>
        <v>13748.25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85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92"/>
    </row>
    <row r="49" spans="1:13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93"/>
    </row>
    <row r="50" spans="1:13" ht="4.5" hidden="1" customHeight="1">
      <c r="A50" s="85"/>
      <c r="B50" s="85"/>
      <c r="C50" s="85"/>
      <c r="D50" s="85"/>
      <c r="E50" s="85"/>
      <c r="F50" s="85"/>
      <c r="G50" s="85"/>
      <c r="H50" s="85"/>
      <c r="I50" s="1"/>
      <c r="J50" s="1"/>
      <c r="K50" s="8"/>
      <c r="L50" s="8"/>
    </row>
    <row r="51" spans="1:13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83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view="pageBreakPreview" topLeftCell="A24" zoomScale="60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</cols>
  <sheetData>
    <row r="1" spans="1:12" customFormat="1">
      <c r="L1" s="4"/>
    </row>
    <row r="2" spans="1:12" customFormat="1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customFormat="1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customFormat="1" ht="18.75">
      <c r="A4" s="136" t="s">
        <v>60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customFormat="1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customFormat="1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customFormat="1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customFormat="1" ht="8.4499999999999993" customHeight="1"/>
    <row r="9" spans="1:12" customFormat="1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customFormat="1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customFormat="1" ht="224.25" customHeight="1">
      <c r="A11" s="132"/>
      <c r="B11" s="123"/>
      <c r="C11" s="123"/>
      <c r="D11" s="125"/>
      <c r="E11" s="122"/>
      <c r="F11" s="98" t="s">
        <v>51</v>
      </c>
      <c r="G11" s="9" t="s">
        <v>22</v>
      </c>
      <c r="H11" s="9" t="s">
        <v>38</v>
      </c>
      <c r="I11" s="123"/>
      <c r="J11" s="123"/>
      <c r="K11" s="128"/>
      <c r="L11" s="128"/>
    </row>
    <row r="12" spans="1:12" customFormat="1" ht="13.5" customHeight="1">
      <c r="A12" s="121"/>
      <c r="B12" s="133" t="s">
        <v>26</v>
      </c>
      <c r="C12" s="134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6" t="s">
        <v>18</v>
      </c>
      <c r="K12" s="96" t="s">
        <v>17</v>
      </c>
      <c r="L12" s="96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701.7</v>
      </c>
      <c r="E15" s="53">
        <f>E17+E18+E19+E24</f>
        <v>14607.199999999999</v>
      </c>
      <c r="F15" s="53">
        <f>F17+F18+F19+F24</f>
        <v>242.77799999999999</v>
      </c>
      <c r="G15" s="53">
        <f>G17+G18+G19+G24</f>
        <v>12586.087</v>
      </c>
      <c r="H15" s="53">
        <f t="shared" ref="H15" si="0">H17+H18+H19+H24</f>
        <v>1778.335</v>
      </c>
      <c r="I15" s="61">
        <v>0</v>
      </c>
      <c r="J15" s="53">
        <f>(E15/D15)*1000</f>
        <v>20816.873307681341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527.72699999999998</v>
      </c>
      <c r="F17" s="56">
        <v>21.251000000000001</v>
      </c>
      <c r="G17" s="56">
        <v>506.476</v>
      </c>
      <c r="H17" s="55">
        <v>0</v>
      </c>
      <c r="I17" s="55">
        <v>0</v>
      </c>
      <c r="J17" s="62">
        <f>(E17/D17)*1000</f>
        <v>43977.25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951.16800000000001</v>
      </c>
      <c r="F18" s="56">
        <v>2.5409999999999999</v>
      </c>
      <c r="G18" s="56">
        <v>948.62699999999995</v>
      </c>
      <c r="H18" s="55">
        <v>0</v>
      </c>
      <c r="I18" s="55">
        <v>0</v>
      </c>
      <c r="J18" s="62">
        <f>(E18/D18)*1000</f>
        <v>40822.660944206007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230.4</v>
      </c>
      <c r="E19" s="58">
        <f>F19+G19+H19</f>
        <v>6759.9849999999997</v>
      </c>
      <c r="F19" s="56">
        <v>95.230999999999995</v>
      </c>
      <c r="G19" s="56">
        <v>6664.7539999999999</v>
      </c>
      <c r="H19" s="55">
        <v>0</v>
      </c>
      <c r="I19" s="55">
        <v>0</v>
      </c>
      <c r="J19" s="54">
        <f>(E19/D19)*1000</f>
        <v>29340.212673611109</v>
      </c>
      <c r="K19" s="59">
        <f>(J19/29340.22)*100</f>
        <v>99.999975029536614</v>
      </c>
      <c r="L19" s="59">
        <f>(((ЯНВАРЬ!J19+ФЕВРАЛЬ!J19+МАРТ!J19+АПРЕЛЬ!J19)/4)/29340.22)*100</f>
        <v>100.00699668492794</v>
      </c>
      <c r="M19" s="90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436</v>
      </c>
      <c r="E24" s="58">
        <f>F24+G24+H24</f>
        <v>6368.32</v>
      </c>
      <c r="F24" s="56">
        <v>123.755</v>
      </c>
      <c r="G24" s="56">
        <v>4466.2299999999996</v>
      </c>
      <c r="H24" s="55">
        <v>1778.335</v>
      </c>
      <c r="I24" s="55">
        <v>0</v>
      </c>
      <c r="J24" s="62">
        <f t="shared" si="1"/>
        <v>14606.23853211009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836.5</v>
      </c>
      <c r="E26" s="81">
        <f>E28+E29+E30+E33+E34</f>
        <v>22005.703999999998</v>
      </c>
      <c r="F26" s="95">
        <f>F28+F29+F30+F33+F34</f>
        <v>172.709</v>
      </c>
      <c r="G26" s="32">
        <f t="shared" si="2"/>
        <v>21832.994999999999</v>
      </c>
      <c r="H26" s="32">
        <f t="shared" si="2"/>
        <v>0</v>
      </c>
      <c r="I26" s="32">
        <f t="shared" si="2"/>
        <v>0</v>
      </c>
      <c r="J26" s="67">
        <f>(E26/D26)*1000</f>
        <v>26306.878661087863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1168.1610000000001</v>
      </c>
      <c r="F28" s="67">
        <v>62.453000000000003</v>
      </c>
      <c r="G28" s="67">
        <v>1105.7080000000001</v>
      </c>
      <c r="H28" s="68">
        <v>0</v>
      </c>
      <c r="I28" s="68">
        <v>0</v>
      </c>
      <c r="J28" s="67">
        <f>(E28/D28)*1000</f>
        <v>50789.608695652176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2535.1320000000001</v>
      </c>
      <c r="F29" s="67">
        <v>47.465000000000003</v>
      </c>
      <c r="G29" s="67">
        <v>2487.6669999999999</v>
      </c>
      <c r="H29" s="68">
        <v>0</v>
      </c>
      <c r="I29" s="68">
        <v>0</v>
      </c>
      <c r="J29" s="67">
        <f>(E29/D29)*1000</f>
        <v>56336.26666666667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424.4</v>
      </c>
      <c r="E30" s="67">
        <f>F30+G30+H30+I30</f>
        <v>13246.797</v>
      </c>
      <c r="F30" s="67">
        <v>41.276000000000003</v>
      </c>
      <c r="G30" s="67">
        <v>13205.521000000001</v>
      </c>
      <c r="H30" s="68">
        <v>0</v>
      </c>
      <c r="I30" s="68">
        <v>0</v>
      </c>
      <c r="J30" s="70">
        <f t="shared" ref="J30:J45" si="3">(E30/D30)*1000</f>
        <v>31212.99952874647</v>
      </c>
      <c r="K30" s="69">
        <f>(J30/31213)*100</f>
        <v>99.999998490201108</v>
      </c>
      <c r="L30" s="88">
        <f>(((ЯНВАРЬ!J30+ФЕВРАЛЬ!J30+МАРТ!J30+АПРЕЛЬ!J30)/4)/31213)*100</f>
        <v>100.00030042897951</v>
      </c>
      <c r="M30" s="90">
        <v>31213</v>
      </c>
    </row>
    <row r="31" spans="1:13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397.8</v>
      </c>
      <c r="E32" s="67">
        <f>F32+G32+H32+I32</f>
        <v>12250.275000000001</v>
      </c>
      <c r="F32" s="67">
        <v>40.244</v>
      </c>
      <c r="G32" s="67">
        <v>12210.031000000001</v>
      </c>
      <c r="H32" s="68">
        <v>0</v>
      </c>
      <c r="I32" s="68">
        <v>0</v>
      </c>
      <c r="J32" s="67">
        <f t="shared" si="3"/>
        <v>30795.060331825043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10.1</v>
      </c>
      <c r="E33" s="67">
        <f>F33+G33+H33+I33</f>
        <v>248.88499999999999</v>
      </c>
      <c r="F33" s="68">
        <v>0</v>
      </c>
      <c r="G33" s="67">
        <v>248.88499999999999</v>
      </c>
      <c r="H33" s="68">
        <v>0</v>
      </c>
      <c r="I33" s="68">
        <v>0</v>
      </c>
      <c r="J33" s="67">
        <f t="shared" si="3"/>
        <v>24642.079207920789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334</v>
      </c>
      <c r="E34" s="67">
        <f>F34+G34+H34+I34</f>
        <v>4806.7290000000003</v>
      </c>
      <c r="F34" s="67">
        <v>21.515000000000001</v>
      </c>
      <c r="G34" s="67">
        <v>4785.2139999999999</v>
      </c>
      <c r="H34" s="68">
        <v>0</v>
      </c>
      <c r="I34" s="68">
        <v>0</v>
      </c>
      <c r="J34" s="67">
        <f t="shared" si="3"/>
        <v>14391.404191616766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78.8</v>
      </c>
      <c r="E36" s="45">
        <f t="shared" ref="E36:I36" si="4">E38+E39+E40+E45</f>
        <v>2206.2869999999998</v>
      </c>
      <c r="F36" s="45">
        <f t="shared" si="4"/>
        <v>69.974999999999994</v>
      </c>
      <c r="G36" s="45">
        <f t="shared" si="4"/>
        <v>0</v>
      </c>
      <c r="H36" s="45">
        <f t="shared" si="4"/>
        <v>2136.3119999999999</v>
      </c>
      <c r="I36" s="45">
        <f t="shared" si="4"/>
        <v>0</v>
      </c>
      <c r="J36" s="73">
        <f t="shared" si="3"/>
        <v>27998.565989847717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259.95299999999997</v>
      </c>
      <c r="F38" s="72">
        <v>27.131</v>
      </c>
      <c r="G38" s="72">
        <v>0</v>
      </c>
      <c r="H38" s="72">
        <v>232.822</v>
      </c>
      <c r="I38" s="72">
        <v>0</v>
      </c>
      <c r="J38" s="73">
        <f t="shared" si="3"/>
        <v>64988.249999999993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142.23299999999998</v>
      </c>
      <c r="F39" s="72">
        <v>2.944</v>
      </c>
      <c r="G39" s="72">
        <v>0</v>
      </c>
      <c r="H39" s="72">
        <v>139.28899999999999</v>
      </c>
      <c r="I39" s="72">
        <v>0</v>
      </c>
      <c r="J39" s="73">
        <f t="shared" si="3"/>
        <v>47410.999999999993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si="5"/>
        <v>1273.491</v>
      </c>
      <c r="F40" s="72">
        <v>2.984</v>
      </c>
      <c r="G40" s="72">
        <v>0</v>
      </c>
      <c r="H40" s="72">
        <v>1270.5070000000001</v>
      </c>
      <c r="I40" s="72">
        <v>0</v>
      </c>
      <c r="J40" s="74">
        <f t="shared" si="3"/>
        <v>31213.014705882353</v>
      </c>
      <c r="K40" s="76">
        <f>(J40/31213)*100</f>
        <v>100.00004711460721</v>
      </c>
      <c r="L40" s="87">
        <f>(((ЯНВАРЬ!J40+ФЕВРАЛЬ!J40+МАРТ!J40+АПРЕЛЬ!J40)/4)/31213)*100</f>
        <v>100.15441870683968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31</v>
      </c>
      <c r="E45" s="72">
        <f t="shared" si="5"/>
        <v>530.61</v>
      </c>
      <c r="F45" s="72">
        <v>36.915999999999997</v>
      </c>
      <c r="G45" s="72">
        <v>0</v>
      </c>
      <c r="H45" s="72">
        <v>493.69400000000002</v>
      </c>
      <c r="I45" s="72">
        <v>0</v>
      </c>
      <c r="J45" s="73">
        <f t="shared" si="3"/>
        <v>17116.451612903227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97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92"/>
    </row>
    <row r="49" spans="1:13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93"/>
    </row>
    <row r="50" spans="1:13" ht="4.5" hidden="1" customHeight="1">
      <c r="A50" s="97"/>
      <c r="B50" s="97"/>
      <c r="C50" s="97"/>
      <c r="D50" s="97"/>
      <c r="E50" s="97"/>
      <c r="F50" s="97"/>
      <c r="G50" s="97"/>
      <c r="H50" s="97"/>
      <c r="I50" s="1"/>
      <c r="J50" s="1"/>
      <c r="K50" s="8"/>
      <c r="L50" s="8"/>
    </row>
    <row r="51" spans="1:13" s="40" customFormat="1" ht="42.6" customHeight="1">
      <c r="A51" s="101" t="s">
        <v>61</v>
      </c>
      <c r="B51" s="38"/>
      <c r="C51" s="38"/>
      <c r="D51" s="39"/>
      <c r="E51" s="38"/>
      <c r="F51" s="102" t="s">
        <v>62</v>
      </c>
      <c r="G51" s="38"/>
      <c r="H51" s="38"/>
      <c r="I51" s="38"/>
      <c r="J51" s="99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2" orientation="landscape" r:id="rId1"/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57"/>
  <sheetViews>
    <sheetView view="pageBreakPreview" topLeftCell="A16" zoomScale="60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1" bestFit="1" customWidth="1"/>
  </cols>
  <sheetData>
    <row r="1" spans="1:12" customFormat="1">
      <c r="L1" s="4"/>
    </row>
    <row r="2" spans="1:12" customFormat="1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customFormat="1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customFormat="1" ht="18.75">
      <c r="A4" s="136" t="s">
        <v>63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customFormat="1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customFormat="1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customFormat="1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customFormat="1" ht="8.4499999999999993" customHeight="1"/>
    <row r="9" spans="1:12" customFormat="1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customFormat="1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customFormat="1" ht="224.25" customHeight="1">
      <c r="A11" s="132"/>
      <c r="B11" s="123"/>
      <c r="C11" s="123"/>
      <c r="D11" s="125"/>
      <c r="E11" s="122"/>
      <c r="F11" s="106" t="s">
        <v>51</v>
      </c>
      <c r="G11" s="9" t="s">
        <v>22</v>
      </c>
      <c r="H11" s="9" t="s">
        <v>38</v>
      </c>
      <c r="I11" s="123"/>
      <c r="J11" s="123"/>
      <c r="K11" s="128"/>
      <c r="L11" s="128"/>
    </row>
    <row r="12" spans="1:12" customFormat="1" ht="13.5" customHeight="1">
      <c r="A12" s="121"/>
      <c r="B12" s="133" t="s">
        <v>26</v>
      </c>
      <c r="C12" s="134"/>
      <c r="D12" s="104" t="s">
        <v>0</v>
      </c>
      <c r="E12" s="104" t="s">
        <v>1</v>
      </c>
      <c r="F12" s="104" t="s">
        <v>1</v>
      </c>
      <c r="G12" s="104" t="s">
        <v>1</v>
      </c>
      <c r="H12" s="104" t="s">
        <v>1</v>
      </c>
      <c r="I12" s="104" t="s">
        <v>1</v>
      </c>
      <c r="J12" s="104" t="s">
        <v>18</v>
      </c>
      <c r="K12" s="104" t="s">
        <v>17</v>
      </c>
      <c r="L12" s="104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customFormat="1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699</v>
      </c>
      <c r="E15" s="53">
        <f>E17+E18+E19+E24</f>
        <v>17535.694</v>
      </c>
      <c r="F15" s="53">
        <f>F17+F18+F19+F24</f>
        <v>1533.691</v>
      </c>
      <c r="G15" s="53">
        <f>G17+G18+G19+G24</f>
        <v>14055.948</v>
      </c>
      <c r="H15" s="53">
        <f t="shared" ref="H15" si="0">H17+H18+H19+H24</f>
        <v>1946.0550000000001</v>
      </c>
      <c r="I15" s="61">
        <v>0</v>
      </c>
      <c r="J15" s="53">
        <f>(E15/D15)*1000</f>
        <v>25086.829756795421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703.83400000000006</v>
      </c>
      <c r="F17" s="56">
        <v>127.586</v>
      </c>
      <c r="G17" s="56">
        <v>576.24800000000005</v>
      </c>
      <c r="H17" s="55">
        <v>0</v>
      </c>
      <c r="I17" s="55">
        <v>0</v>
      </c>
      <c r="J17" s="62">
        <f>(E17/D17)*1000</f>
        <v>58652.833333333343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1418.3050000000001</v>
      </c>
      <c r="F18" s="56">
        <v>263.28699999999998</v>
      </c>
      <c r="G18" s="56">
        <v>1155.018</v>
      </c>
      <c r="H18" s="55">
        <v>0</v>
      </c>
      <c r="I18" s="55">
        <v>0</v>
      </c>
      <c r="J18" s="62">
        <f>(E18/D18)*1000</f>
        <v>60871.459227467807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230.7</v>
      </c>
      <c r="E19" s="58">
        <f>F19+G19+H19</f>
        <v>7908.7649999999994</v>
      </c>
      <c r="F19" s="56">
        <v>708.02099999999996</v>
      </c>
      <c r="G19" s="56">
        <v>7200.7439999999997</v>
      </c>
      <c r="H19" s="55">
        <v>0</v>
      </c>
      <c r="I19" s="55">
        <v>0</v>
      </c>
      <c r="J19" s="54">
        <f>(E19/D19)*1000</f>
        <v>34281.599479843957</v>
      </c>
      <c r="K19" s="59">
        <f>(J19/29340.22)*100</f>
        <v>116.84165790114716</v>
      </c>
      <c r="L19" s="59">
        <f>(((ЯНВАРЬ!J19+ФЕВРАЛЬ!J19+МАРТ!J19+АПРЕЛЬ!J19+МАЙ!J19)/5)/29340.22)*100</f>
        <v>103.37392892817176</v>
      </c>
      <c r="M19" s="90">
        <v>29340.22</v>
      </c>
      <c r="N19" s="90">
        <f>J19-M19</f>
        <v>4941.3794798439558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42" customHeight="1">
      <c r="A24" s="21" t="s">
        <v>6</v>
      </c>
      <c r="B24" s="22">
        <v>548.4</v>
      </c>
      <c r="C24" s="23">
        <v>2.85</v>
      </c>
      <c r="D24" s="55">
        <v>433</v>
      </c>
      <c r="E24" s="58">
        <f>F24+G24+H24</f>
        <v>7504.7900000000009</v>
      </c>
      <c r="F24" s="56">
        <v>434.79700000000003</v>
      </c>
      <c r="G24" s="56">
        <v>5123.9380000000001</v>
      </c>
      <c r="H24" s="58">
        <v>1946.0550000000001</v>
      </c>
      <c r="I24" s="55">
        <v>0</v>
      </c>
      <c r="J24" s="62">
        <f t="shared" si="1"/>
        <v>17332.078521939955</v>
      </c>
      <c r="K24" s="23" t="s">
        <v>3</v>
      </c>
      <c r="L24" s="23" t="s">
        <v>3</v>
      </c>
    </row>
    <row r="25" spans="1:14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4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839</v>
      </c>
      <c r="E26" s="81">
        <f>E28+E29+E30+E33+E34</f>
        <v>25818.696</v>
      </c>
      <c r="F26" s="95">
        <f>F28+F29+F30+F33+F34</f>
        <v>1051.7449999999999</v>
      </c>
      <c r="G26" s="32">
        <f t="shared" si="2"/>
        <v>24766.951000000001</v>
      </c>
      <c r="H26" s="32">
        <f t="shared" si="2"/>
        <v>0</v>
      </c>
      <c r="I26" s="32">
        <f t="shared" si="2"/>
        <v>0</v>
      </c>
      <c r="J26" s="67">
        <f>(E26/D26)*1000</f>
        <v>30773.177592371874</v>
      </c>
      <c r="K26" s="30" t="s">
        <v>3</v>
      </c>
      <c r="L26" s="30" t="s">
        <v>3</v>
      </c>
    </row>
    <row r="27" spans="1:14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30.75" customHeight="1">
      <c r="A28" s="31" t="s">
        <v>5</v>
      </c>
      <c r="B28" s="32">
        <v>23</v>
      </c>
      <c r="C28" s="33" t="s">
        <v>33</v>
      </c>
      <c r="D28" s="66">
        <v>23</v>
      </c>
      <c r="E28" s="67">
        <f>F28+G28</f>
        <v>1552.136</v>
      </c>
      <c r="F28" s="67">
        <v>148.47399999999999</v>
      </c>
      <c r="G28" s="67">
        <v>1403.662</v>
      </c>
      <c r="H28" s="68">
        <v>0</v>
      </c>
      <c r="I28" s="68">
        <v>0</v>
      </c>
      <c r="J28" s="67">
        <f>(E28/D28)*1000</f>
        <v>67484.173913043473</v>
      </c>
      <c r="K28" s="30" t="s">
        <v>3</v>
      </c>
      <c r="L28" s="30" t="s">
        <v>3</v>
      </c>
    </row>
    <row r="29" spans="1:14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2806.1610000000001</v>
      </c>
      <c r="F29" s="67">
        <v>101.898</v>
      </c>
      <c r="G29" s="67">
        <v>2704.2629999999999</v>
      </c>
      <c r="H29" s="68">
        <v>0</v>
      </c>
      <c r="I29" s="68">
        <v>0</v>
      </c>
      <c r="J29" s="67">
        <f>(E29/D29)*1000</f>
        <v>62359.133333333331</v>
      </c>
      <c r="K29" s="30" t="s">
        <v>3</v>
      </c>
      <c r="L29" s="30" t="s">
        <v>3</v>
      </c>
    </row>
    <row r="30" spans="1:14" ht="87.6" customHeight="1">
      <c r="A30" s="31" t="s">
        <v>28</v>
      </c>
      <c r="B30" s="32">
        <v>705.34</v>
      </c>
      <c r="C30" s="29">
        <v>10.46</v>
      </c>
      <c r="D30" s="66">
        <v>423.4</v>
      </c>
      <c r="E30" s="67">
        <f>F30+G30+H30+I30</f>
        <v>15335.92</v>
      </c>
      <c r="F30" s="67">
        <v>473.92500000000001</v>
      </c>
      <c r="G30" s="67">
        <v>14861.995000000001</v>
      </c>
      <c r="H30" s="68">
        <v>0</v>
      </c>
      <c r="I30" s="68">
        <v>0</v>
      </c>
      <c r="J30" s="70">
        <f t="shared" ref="J30:J45" si="3">(E30/D30)*1000</f>
        <v>36220.87860179499</v>
      </c>
      <c r="K30" s="69">
        <f>(J30/31213)*100</f>
        <v>116.04420786785951</v>
      </c>
      <c r="L30" s="88">
        <f>(((ЯНВАРЬ!J30+ФЕВРАЛЬ!J30+МАРТ!J30+АПРЕЛЬ!J30+МАЙ!J30)/5)/31213)*100</f>
        <v>103.20908191675551</v>
      </c>
      <c r="M30" s="90">
        <v>31213</v>
      </c>
      <c r="N30" s="90">
        <f>J30-M30</f>
        <v>5007.8786017949897</v>
      </c>
    </row>
    <row r="31" spans="1:14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4" ht="22.5" customHeight="1">
      <c r="A32" s="34" t="s">
        <v>34</v>
      </c>
      <c r="B32" s="36">
        <v>604.6</v>
      </c>
      <c r="C32" s="29">
        <v>10.46</v>
      </c>
      <c r="D32" s="66">
        <v>392.7</v>
      </c>
      <c r="E32" s="67">
        <f>F32+G32+H32+I32</f>
        <v>14448.190999999999</v>
      </c>
      <c r="F32" s="67">
        <v>471.86200000000002</v>
      </c>
      <c r="G32" s="67">
        <v>13976.329</v>
      </c>
      <c r="H32" s="68">
        <v>0</v>
      </c>
      <c r="I32" s="68">
        <v>0</v>
      </c>
      <c r="J32" s="67">
        <f t="shared" si="3"/>
        <v>36791.930226636105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10.1</v>
      </c>
      <c r="E33" s="67">
        <f>F33+G33+H33+I33</f>
        <v>247.90600000000001</v>
      </c>
      <c r="F33" s="68"/>
      <c r="G33" s="67">
        <v>247.90600000000001</v>
      </c>
      <c r="H33" s="68">
        <v>0</v>
      </c>
      <c r="I33" s="68">
        <v>0</v>
      </c>
      <c r="J33" s="67">
        <f t="shared" si="3"/>
        <v>24545.148514851488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111">
        <v>337.5</v>
      </c>
      <c r="E34" s="67">
        <f>F34+G34+H34+I34</f>
        <v>5876.5730000000003</v>
      </c>
      <c r="F34" s="67">
        <v>327.44799999999998</v>
      </c>
      <c r="G34" s="67">
        <v>5549.125</v>
      </c>
      <c r="H34" s="68">
        <v>0</v>
      </c>
      <c r="I34" s="68">
        <v>0</v>
      </c>
      <c r="J34" s="67">
        <f t="shared" si="3"/>
        <v>17412.068148148148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78.8</v>
      </c>
      <c r="E36" s="45">
        <f t="shared" ref="E36:I36" si="4">E38+E39+E40+E45</f>
        <v>2073.3869999999997</v>
      </c>
      <c r="F36" s="45">
        <f t="shared" si="4"/>
        <v>121.655</v>
      </c>
      <c r="G36" s="45">
        <f t="shared" si="4"/>
        <v>0</v>
      </c>
      <c r="H36" s="45">
        <f t="shared" si="4"/>
        <v>1951.732</v>
      </c>
      <c r="I36" s="45">
        <f t="shared" si="4"/>
        <v>0</v>
      </c>
      <c r="J36" s="73">
        <f t="shared" si="3"/>
        <v>26312.017766497458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138.62700000000001</v>
      </c>
      <c r="F38" s="72">
        <v>26.904</v>
      </c>
      <c r="G38" s="72">
        <v>0</v>
      </c>
      <c r="H38" s="72">
        <v>111.723</v>
      </c>
      <c r="I38" s="72">
        <v>0</v>
      </c>
      <c r="J38" s="73">
        <f t="shared" si="3"/>
        <v>34656.75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5">F39+H39</f>
        <v>183.417</v>
      </c>
      <c r="F39" s="72">
        <v>2.944</v>
      </c>
      <c r="G39" s="72">
        <v>0</v>
      </c>
      <c r="H39" s="72">
        <v>180.47300000000001</v>
      </c>
      <c r="I39" s="72">
        <v>0</v>
      </c>
      <c r="J39" s="73">
        <f t="shared" si="3"/>
        <v>61139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si="5"/>
        <v>1273.491</v>
      </c>
      <c r="F40" s="72">
        <v>62.654000000000003</v>
      </c>
      <c r="G40" s="72">
        <v>0</v>
      </c>
      <c r="H40" s="72">
        <v>1210.837</v>
      </c>
      <c r="I40" s="72">
        <v>0</v>
      </c>
      <c r="J40" s="74">
        <f t="shared" si="3"/>
        <v>31213.014705882353</v>
      </c>
      <c r="K40" s="76">
        <f>(J40/31213)*100</f>
        <v>100.00004711460721</v>
      </c>
      <c r="L40" s="87">
        <f>(((ЯНВАРЬ!J40+ФЕВРАЛЬ!J40+МАРТ!J40+АПРЕЛЬ!J40+МАЙ!J40)/5)/31213)*100</f>
        <v>100.12354438839317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31</v>
      </c>
      <c r="E45" s="72">
        <f t="shared" si="5"/>
        <v>477.85200000000003</v>
      </c>
      <c r="F45" s="72">
        <v>29.152999999999999</v>
      </c>
      <c r="G45" s="72">
        <v>0</v>
      </c>
      <c r="H45" s="72">
        <v>448.69900000000001</v>
      </c>
      <c r="I45" s="72">
        <v>0</v>
      </c>
      <c r="J45" s="73">
        <f t="shared" si="3"/>
        <v>15414.58064516129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105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92"/>
    </row>
    <row r="49" spans="1:13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93"/>
    </row>
    <row r="50" spans="1:13" ht="4.5" hidden="1" customHeight="1">
      <c r="A50" s="105"/>
      <c r="B50" s="105"/>
      <c r="C50" s="105"/>
      <c r="D50" s="105"/>
      <c r="E50" s="105"/>
      <c r="F50" s="105"/>
      <c r="G50" s="105"/>
      <c r="H50" s="105"/>
      <c r="I50" s="1"/>
      <c r="J50" s="1"/>
      <c r="K50" s="8"/>
      <c r="L50" s="8"/>
    </row>
    <row r="51" spans="1:13" s="40" customFormat="1" ht="42.6" customHeight="1">
      <c r="A51" s="101" t="s">
        <v>52</v>
      </c>
      <c r="B51" s="38"/>
      <c r="C51" s="38"/>
      <c r="D51" s="39"/>
      <c r="E51" s="38"/>
      <c r="F51" s="102" t="s">
        <v>53</v>
      </c>
      <c r="G51" s="38"/>
      <c r="H51" s="38"/>
      <c r="I51" s="38"/>
      <c r="J51" s="103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tabSelected="1" view="pageBreakPreview" topLeftCell="A19" zoomScale="60" workbookViewId="0">
      <selection activeCell="A30" sqref="A30:XFD30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9.28515625" customWidth="1"/>
    <col min="11" max="11" width="17.5703125" customWidth="1"/>
    <col min="12" max="12" width="19.42578125" customWidth="1"/>
    <col min="13" max="13" width="14.28515625" style="89" customWidth="1"/>
    <col min="14" max="14" width="14" customWidth="1"/>
  </cols>
  <sheetData>
    <row r="1" spans="1:12" customFormat="1">
      <c r="L1" s="4"/>
    </row>
    <row r="2" spans="1:12" customFormat="1" ht="18.75">
      <c r="A2" s="136" t="s">
        <v>35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customFormat="1" ht="18.75">
      <c r="A3" s="136" t="s">
        <v>39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customFormat="1" ht="18.75">
      <c r="A4" s="136" t="s">
        <v>64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customFormat="1">
      <c r="A5" s="137" t="s">
        <v>11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customFormat="1" ht="18.75">
      <c r="A6" s="138" t="s">
        <v>49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2" customFormat="1" ht="15.75">
      <c r="A7" s="118" t="s">
        <v>23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2" customFormat="1" ht="8.4499999999999993" customHeight="1"/>
    <row r="9" spans="1:12" customFormat="1" ht="27" customHeight="1">
      <c r="A9" s="132" t="s">
        <v>12</v>
      </c>
      <c r="B9" s="119" t="s">
        <v>25</v>
      </c>
      <c r="C9" s="135"/>
      <c r="D9" s="121" t="s">
        <v>45</v>
      </c>
      <c r="E9" s="119" t="s">
        <v>46</v>
      </c>
      <c r="F9" s="120"/>
      <c r="G9" s="120"/>
      <c r="H9" s="120"/>
      <c r="I9" s="120"/>
      <c r="J9" s="121" t="s">
        <v>13</v>
      </c>
      <c r="K9" s="126" t="s">
        <v>40</v>
      </c>
      <c r="L9" s="126" t="s">
        <v>41</v>
      </c>
    </row>
    <row r="10" spans="1:12" customFormat="1" ht="55.5" customHeight="1">
      <c r="A10" s="132"/>
      <c r="B10" s="121" t="s">
        <v>21</v>
      </c>
      <c r="C10" s="121" t="s">
        <v>50</v>
      </c>
      <c r="D10" s="125"/>
      <c r="E10" s="121" t="s">
        <v>21</v>
      </c>
      <c r="F10" s="129" t="s">
        <v>20</v>
      </c>
      <c r="G10" s="130"/>
      <c r="H10" s="131"/>
      <c r="I10" s="121" t="s">
        <v>19</v>
      </c>
      <c r="J10" s="125"/>
      <c r="K10" s="127"/>
      <c r="L10" s="127"/>
    </row>
    <row r="11" spans="1:12" customFormat="1" ht="224.25" customHeight="1">
      <c r="A11" s="132"/>
      <c r="B11" s="123"/>
      <c r="C11" s="123"/>
      <c r="D11" s="125"/>
      <c r="E11" s="122"/>
      <c r="F11" s="110" t="s">
        <v>51</v>
      </c>
      <c r="G11" s="9" t="s">
        <v>22</v>
      </c>
      <c r="H11" s="9" t="s">
        <v>38</v>
      </c>
      <c r="I11" s="123"/>
      <c r="J11" s="123"/>
      <c r="K11" s="128"/>
      <c r="L11" s="128"/>
    </row>
    <row r="12" spans="1:12" customFormat="1" ht="13.5" customHeight="1">
      <c r="A12" s="121"/>
      <c r="B12" s="133" t="s">
        <v>26</v>
      </c>
      <c r="C12" s="134"/>
      <c r="D12" s="108" t="s">
        <v>0</v>
      </c>
      <c r="E12" s="108" t="s">
        <v>1</v>
      </c>
      <c r="F12" s="108" t="s">
        <v>1</v>
      </c>
      <c r="G12" s="108" t="s">
        <v>1</v>
      </c>
      <c r="H12" s="108" t="s">
        <v>1</v>
      </c>
      <c r="I12" s="108" t="s">
        <v>1</v>
      </c>
      <c r="J12" s="108" t="s">
        <v>18</v>
      </c>
      <c r="K12" s="108" t="s">
        <v>17</v>
      </c>
      <c r="L12" s="108" t="s">
        <v>17</v>
      </c>
    </row>
    <row r="13" spans="1:12" customFormat="1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customFormat="1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s="40" customFormat="1" ht="15.75" customHeight="1">
      <c r="A15" s="17" t="s">
        <v>65</v>
      </c>
      <c r="B15" s="115">
        <f>B17+B18+B19+B24</f>
        <v>855</v>
      </c>
      <c r="C15" s="19" t="s">
        <v>33</v>
      </c>
      <c r="D15" s="52">
        <f>D17+D18+D19+D24</f>
        <v>697</v>
      </c>
      <c r="E15" s="53">
        <f>E17+E18+E19+E24</f>
        <v>15546.279</v>
      </c>
      <c r="F15" s="53">
        <f>F17+F18+F19+F24</f>
        <v>1278.9290000000001</v>
      </c>
      <c r="G15" s="53">
        <f>G17+G18+G19+G24</f>
        <v>12257.327000000001</v>
      </c>
      <c r="H15" s="53">
        <f t="shared" ref="H15" si="0">H17+H18+H19+H24</f>
        <v>2010.0229999999999</v>
      </c>
      <c r="I15" s="61">
        <v>0</v>
      </c>
      <c r="J15" s="53">
        <f>(E15/D15)*1000</f>
        <v>22304.560975609758</v>
      </c>
      <c r="K15" s="23" t="s">
        <v>3</v>
      </c>
      <c r="L15" s="23" t="s">
        <v>3</v>
      </c>
    </row>
    <row r="16" spans="1:12" customFormat="1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4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626.89700000000005</v>
      </c>
      <c r="F17" s="56">
        <v>68.629000000000005</v>
      </c>
      <c r="G17" s="56">
        <v>558.26800000000003</v>
      </c>
      <c r="H17" s="55">
        <v>0</v>
      </c>
      <c r="I17" s="55">
        <v>0</v>
      </c>
      <c r="J17" s="62">
        <f>(E17/D17)*1000</f>
        <v>52241.416666666672</v>
      </c>
      <c r="K17" s="23" t="s">
        <v>3</v>
      </c>
      <c r="L17" s="23" t="s">
        <v>3</v>
      </c>
    </row>
    <row r="18" spans="1:14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998.41399999999999</v>
      </c>
      <c r="F18" s="56">
        <v>140.84800000000001</v>
      </c>
      <c r="G18" s="56">
        <v>857.56600000000003</v>
      </c>
      <c r="H18" s="55">
        <v>0</v>
      </c>
      <c r="I18" s="55">
        <v>0</v>
      </c>
      <c r="J18" s="62">
        <f>(E18/D18)*1000</f>
        <v>42850.386266094421</v>
      </c>
      <c r="K18" s="23" t="s">
        <v>3</v>
      </c>
      <c r="L18" s="23" t="s">
        <v>3</v>
      </c>
    </row>
    <row r="19" spans="1:14" ht="72.599999999999994" customHeight="1">
      <c r="A19" s="21" t="s">
        <v>27</v>
      </c>
      <c r="B19" s="22">
        <v>270.85000000000002</v>
      </c>
      <c r="C19" s="23">
        <v>2.7</v>
      </c>
      <c r="D19" s="55">
        <v>228.7</v>
      </c>
      <c r="E19" s="58">
        <f>F19+G19+H19</f>
        <v>6576.1090000000004</v>
      </c>
      <c r="F19" s="56">
        <v>602.80799999999999</v>
      </c>
      <c r="G19" s="56">
        <v>5973.3010000000004</v>
      </c>
      <c r="H19" s="55">
        <v>0</v>
      </c>
      <c r="I19" s="55">
        <v>0</v>
      </c>
      <c r="J19" s="54">
        <f>(E19/D19)*1000</f>
        <v>28754.302579798867</v>
      </c>
      <c r="K19" s="59">
        <f>(J19/29340.22)*100</f>
        <v>98.003023085030932</v>
      </c>
      <c r="L19" s="59">
        <f>(((ЯНВАРЬ!J19+ФЕВРАЛЬ!J19+МАРТ!J19+АПРЕЛЬ!J19+МАЙ!J19+ИЮНЬ!J19)/6)/29340.22)*100</f>
        <v>102.47877795431496</v>
      </c>
      <c r="M19" s="90">
        <v>29340.22</v>
      </c>
      <c r="N19" s="90">
        <f>J19-M19</f>
        <v>-585.91742020113452</v>
      </c>
    </row>
    <row r="20" spans="1:14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4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4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4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4" ht="42" customHeight="1">
      <c r="A24" s="21" t="s">
        <v>6</v>
      </c>
      <c r="B24" s="22">
        <v>548.4</v>
      </c>
      <c r="C24" s="23">
        <v>2.85</v>
      </c>
      <c r="D24" s="55">
        <v>433</v>
      </c>
      <c r="E24" s="58">
        <f>F24+G24+H24</f>
        <v>7344.8590000000004</v>
      </c>
      <c r="F24" s="56">
        <v>466.64400000000001</v>
      </c>
      <c r="G24" s="56">
        <v>4868.192</v>
      </c>
      <c r="H24" s="58">
        <v>2010.0229999999999</v>
      </c>
      <c r="I24" s="55">
        <v>0</v>
      </c>
      <c r="J24" s="62">
        <f t="shared" si="1"/>
        <v>16962.722863741343</v>
      </c>
      <c r="K24" s="23" t="s">
        <v>3</v>
      </c>
      <c r="L24" s="23" t="s">
        <v>3</v>
      </c>
    </row>
    <row r="25" spans="1:14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4" s="40" customFormat="1" ht="19.5" customHeight="1">
      <c r="A26" s="28" t="s">
        <v>65</v>
      </c>
      <c r="B26" s="29">
        <f>B28+B29+B30+B33+B34</f>
        <v>1182.5899999999999</v>
      </c>
      <c r="C26" s="33" t="s">
        <v>33</v>
      </c>
      <c r="D26" s="29">
        <f t="shared" ref="D26:I26" si="2">D28+D29+D30+D33+D34</f>
        <v>838</v>
      </c>
      <c r="E26" s="112">
        <f>E28+E29+E30+E33+E34</f>
        <v>52107.440999999999</v>
      </c>
      <c r="F26" s="113">
        <f>F28+F29+F30+F33+F34</f>
        <v>5976.9019999999991</v>
      </c>
      <c r="G26" s="29">
        <f t="shared" si="2"/>
        <v>46130.538999999997</v>
      </c>
      <c r="H26" s="29">
        <f t="shared" si="2"/>
        <v>0</v>
      </c>
      <c r="I26" s="29">
        <f t="shared" si="2"/>
        <v>0</v>
      </c>
      <c r="J26" s="100">
        <f>(E26/D26)*1000</f>
        <v>62180.717183770881</v>
      </c>
      <c r="K26" s="30" t="s">
        <v>3</v>
      </c>
      <c r="L26" s="30" t="s">
        <v>3</v>
      </c>
      <c r="M26" s="94"/>
    </row>
    <row r="27" spans="1:14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4" ht="30.75" customHeight="1">
      <c r="A28" s="31" t="s">
        <v>5</v>
      </c>
      <c r="B28" s="32">
        <v>23</v>
      </c>
      <c r="C28" s="33" t="s">
        <v>33</v>
      </c>
      <c r="D28" s="66">
        <v>22</v>
      </c>
      <c r="E28" s="67">
        <f>F28+G28</f>
        <v>2368.9839999999999</v>
      </c>
      <c r="F28" s="67">
        <v>338.48500000000001</v>
      </c>
      <c r="G28" s="67">
        <v>2030.499</v>
      </c>
      <c r="H28" s="68">
        <v>0</v>
      </c>
      <c r="I28" s="68">
        <v>0</v>
      </c>
      <c r="J28" s="67">
        <f>(E28/D28)*1000</f>
        <v>107681.09090909091</v>
      </c>
      <c r="K28" s="30" t="s">
        <v>3</v>
      </c>
      <c r="L28" s="30" t="s">
        <v>3</v>
      </c>
    </row>
    <row r="29" spans="1:14" ht="132.94999999999999" customHeight="1">
      <c r="A29" s="31" t="s">
        <v>37</v>
      </c>
      <c r="B29" s="32">
        <v>45.75</v>
      </c>
      <c r="C29" s="33" t="s">
        <v>33</v>
      </c>
      <c r="D29" s="66">
        <v>45</v>
      </c>
      <c r="E29" s="68">
        <f>F29+G29+H29+I29</f>
        <v>6959.1790000000001</v>
      </c>
      <c r="F29" s="67">
        <v>987.577</v>
      </c>
      <c r="G29" s="67">
        <v>5971.6019999999999</v>
      </c>
      <c r="H29" s="68">
        <v>0</v>
      </c>
      <c r="I29" s="68">
        <v>0</v>
      </c>
      <c r="J29" s="67">
        <f>(E29/D29)*1000</f>
        <v>154648.42222222223</v>
      </c>
      <c r="K29" s="30" t="s">
        <v>3</v>
      </c>
      <c r="L29" s="30" t="s">
        <v>3</v>
      </c>
    </row>
    <row r="30" spans="1:14" ht="87.6" customHeight="1">
      <c r="A30" s="31" t="s">
        <v>28</v>
      </c>
      <c r="B30" s="32">
        <v>705.34</v>
      </c>
      <c r="C30" s="29">
        <v>10.46</v>
      </c>
      <c r="D30" s="66">
        <v>423.4</v>
      </c>
      <c r="E30" s="67">
        <f>F30+G30+H30+I30</f>
        <v>35666.39</v>
      </c>
      <c r="F30" s="67">
        <v>3930.0859999999998</v>
      </c>
      <c r="G30" s="67">
        <v>31736.304</v>
      </c>
      <c r="H30" s="68">
        <v>0</v>
      </c>
      <c r="I30" s="68">
        <v>0</v>
      </c>
      <c r="J30" s="70">
        <f t="shared" ref="J30:J45" si="3">(E30/D30)*1000</f>
        <v>84238.049126121885</v>
      </c>
      <c r="K30" s="69">
        <f>(J30/31213)*100</f>
        <v>269.88129665883412</v>
      </c>
      <c r="L30" s="88">
        <f>(((ЯНВАРЬ!J30+ФЕВРАЛЬ!J30+МАРТ!J30+АПРЕЛЬ!J30+МАЙ!J30+ИЮНЬ!J30)/6)/31213)*100</f>
        <v>130.98778437376859</v>
      </c>
      <c r="M30" s="90">
        <v>31213</v>
      </c>
      <c r="N30" s="90">
        <f>J30-M30</f>
        <v>53025.049126121885</v>
      </c>
    </row>
    <row r="31" spans="1:14" ht="17.100000000000001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4" ht="22.5" customHeight="1">
      <c r="A32" s="34" t="s">
        <v>34</v>
      </c>
      <c r="B32" s="36">
        <v>604.6</v>
      </c>
      <c r="C32" s="29">
        <v>10.46</v>
      </c>
      <c r="D32" s="66">
        <v>392.7</v>
      </c>
      <c r="E32" s="67">
        <f>F32+G32+H32+I32</f>
        <v>32446.252</v>
      </c>
      <c r="F32" s="67">
        <v>3555.8820000000001</v>
      </c>
      <c r="G32" s="67">
        <v>28890.37</v>
      </c>
      <c r="H32" s="68">
        <v>0</v>
      </c>
      <c r="I32" s="68">
        <v>0</v>
      </c>
      <c r="J32" s="67">
        <f t="shared" si="3"/>
        <v>82623.509039979632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10.1</v>
      </c>
      <c r="E33" s="67">
        <f>F33+G33+H33+I33</f>
        <v>507.096</v>
      </c>
      <c r="F33" s="68">
        <v>84.2</v>
      </c>
      <c r="G33" s="67">
        <v>422.89600000000002</v>
      </c>
      <c r="H33" s="68">
        <v>0</v>
      </c>
      <c r="I33" s="68">
        <v>0</v>
      </c>
      <c r="J33" s="67">
        <f t="shared" si="3"/>
        <v>50207.524752475249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30">
        <v>337.5</v>
      </c>
      <c r="E34" s="67">
        <f>F34+G34+H34+I34</f>
        <v>6605.7920000000004</v>
      </c>
      <c r="F34" s="67">
        <v>636.55399999999997</v>
      </c>
      <c r="G34" s="67">
        <v>5969.2380000000003</v>
      </c>
      <c r="H34" s="68">
        <v>0</v>
      </c>
      <c r="I34" s="68">
        <v>0</v>
      </c>
      <c r="J34" s="67">
        <f t="shared" si="3"/>
        <v>19572.717037037037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s="40" customFormat="1" ht="15.75" customHeight="1">
      <c r="A36" s="41" t="s">
        <v>65</v>
      </c>
      <c r="B36" s="42">
        <f>B38+B39+B40+B45</f>
        <v>126.25999999999999</v>
      </c>
      <c r="C36" s="46" t="s">
        <v>33</v>
      </c>
      <c r="D36" s="42">
        <f>D38+D39+D40+D45</f>
        <v>79.8</v>
      </c>
      <c r="E36" s="114">
        <f>E38+E39+E40+E45</f>
        <v>3748.902</v>
      </c>
      <c r="F36" s="42">
        <f t="shared" ref="F36:I36" si="4">F38+F39+F40+F45</f>
        <v>469.29599999999999</v>
      </c>
      <c r="G36" s="42">
        <f t="shared" si="4"/>
        <v>0</v>
      </c>
      <c r="H36" s="42">
        <f t="shared" si="4"/>
        <v>3279.6060000000002</v>
      </c>
      <c r="I36" s="42">
        <f t="shared" si="4"/>
        <v>0</v>
      </c>
      <c r="J36" s="64">
        <f t="shared" si="3"/>
        <v>46978.721804511282</v>
      </c>
      <c r="K36" s="43" t="s">
        <v>3</v>
      </c>
      <c r="L36" s="43" t="s">
        <v>3</v>
      </c>
      <c r="M36" s="94"/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364.66900000000004</v>
      </c>
      <c r="F38" s="72">
        <v>59.561999999999998</v>
      </c>
      <c r="G38" s="72">
        <v>0</v>
      </c>
      <c r="H38" s="72">
        <v>305.10700000000003</v>
      </c>
      <c r="I38" s="72">
        <v>0</v>
      </c>
      <c r="J38" s="73">
        <f t="shared" si="3"/>
        <v>91167.250000000015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>F39+H39</f>
        <v>198.21099999999998</v>
      </c>
      <c r="F39" s="72">
        <v>26.577000000000002</v>
      </c>
      <c r="G39" s="72">
        <v>0</v>
      </c>
      <c r="H39" s="72">
        <v>171.63399999999999</v>
      </c>
      <c r="I39" s="72">
        <v>0</v>
      </c>
      <c r="J39" s="73">
        <f t="shared" si="3"/>
        <v>66070.333333333328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40.799999999999997</v>
      </c>
      <c r="E40" s="72">
        <f t="shared" ref="E40:E45" si="5">F40+H40</f>
        <v>2561.6460000000002</v>
      </c>
      <c r="F40" s="72">
        <v>322.68099999999998</v>
      </c>
      <c r="G40" s="72">
        <v>0</v>
      </c>
      <c r="H40" s="72">
        <v>2238.9650000000001</v>
      </c>
      <c r="I40" s="72">
        <v>0</v>
      </c>
      <c r="J40" s="74">
        <f t="shared" si="3"/>
        <v>62785.441176470602</v>
      </c>
      <c r="K40" s="76">
        <f>(J40/31213)*100</f>
        <v>201.15157522977799</v>
      </c>
      <c r="L40" s="87">
        <f>(((ЯНВАРЬ!J40+ФЕВРАЛЬ!J40+МАРТ!J40+АПРЕЛЬ!J40+МАЙ!J40+ИЮНЬ!J40)/6)/31213)*100</f>
        <v>116.96154952862396</v>
      </c>
      <c r="M40" s="91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5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5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5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5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5"/>
        <v>624.37599999999998</v>
      </c>
      <c r="F45" s="72">
        <v>60.475999999999999</v>
      </c>
      <c r="G45" s="72">
        <v>0</v>
      </c>
      <c r="H45" s="72">
        <v>563.9</v>
      </c>
      <c r="I45" s="72">
        <v>0</v>
      </c>
      <c r="J45" s="73">
        <f t="shared" si="3"/>
        <v>19511.75</v>
      </c>
      <c r="K45" s="43" t="s">
        <v>3</v>
      </c>
      <c r="L45" s="43" t="s">
        <v>3</v>
      </c>
    </row>
    <row r="46" spans="1:13" ht="14.45" customHeight="1">
      <c r="A46" s="124" t="s">
        <v>44</v>
      </c>
      <c r="B46" s="124"/>
      <c r="C46" s="124"/>
      <c r="D46" s="124"/>
      <c r="E46" s="124"/>
      <c r="F46" s="124"/>
      <c r="G46" s="124"/>
      <c r="H46" s="109"/>
      <c r="I46" s="1"/>
      <c r="J46" s="1"/>
      <c r="K46" s="8"/>
      <c r="L46" s="8"/>
    </row>
    <row r="47" spans="1:13" ht="19.5" customHeight="1">
      <c r="A47" s="116" t="s">
        <v>47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3" s="15" customFormat="1" ht="19.5" customHeight="1">
      <c r="A48" s="117" t="s">
        <v>42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92"/>
    </row>
    <row r="49" spans="1:13" s="14" customFormat="1" ht="21.6" customHeight="1">
      <c r="A49" s="117" t="s">
        <v>43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93"/>
    </row>
    <row r="50" spans="1:13" ht="4.5" hidden="1" customHeight="1">
      <c r="A50" s="109"/>
      <c r="B50" s="109"/>
      <c r="C50" s="109"/>
      <c r="D50" s="109"/>
      <c r="E50" s="109"/>
      <c r="F50" s="109"/>
      <c r="G50" s="109"/>
      <c r="H50" s="109"/>
      <c r="I50" s="1"/>
      <c r="J50" s="1"/>
      <c r="K50" s="8"/>
      <c r="L50" s="8"/>
    </row>
    <row r="51" spans="1:13" s="40" customFormat="1" ht="42.6" customHeight="1">
      <c r="A51" s="101" t="s">
        <v>66</v>
      </c>
      <c r="B51" s="38"/>
      <c r="C51" s="38"/>
      <c r="D51" s="39"/>
      <c r="E51" s="38"/>
      <c r="F51" s="102" t="s">
        <v>67</v>
      </c>
      <c r="G51" s="38"/>
      <c r="H51" s="38"/>
      <c r="I51" s="38"/>
      <c r="J51" s="107"/>
      <c r="M51" s="94"/>
    </row>
    <row r="52" spans="1:13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3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3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3" ht="20.100000000000001" customHeight="1">
      <c r="A55" s="82" t="s">
        <v>55</v>
      </c>
    </row>
    <row r="56" spans="1:13" ht="18.95" customHeight="1">
      <c r="A56" s="82" t="s">
        <v>56</v>
      </c>
    </row>
    <row r="57" spans="1:13" ht="21" customHeight="1">
      <c r="A57" s="82" t="s">
        <v>57</v>
      </c>
    </row>
  </sheetData>
  <mergeCells count="23">
    <mergeCell ref="A46:G46"/>
    <mergeCell ref="A47:L47"/>
    <mergeCell ref="A48:L48"/>
    <mergeCell ref="A49:L49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АПРЕЛЬ!Область_печати</vt:lpstr>
      <vt:lpstr>ИЮНЬ!Область_печати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2019-07-03T06:33:35Z</cp:lastPrinted>
  <dcterms:created xsi:type="dcterms:W3CDTF">2013-04-16T11:53:23Z</dcterms:created>
  <dcterms:modified xsi:type="dcterms:W3CDTF">2019-07-04T06:03:30Z</dcterms:modified>
</cp:coreProperties>
</file>